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05" yWindow="-105" windowWidth="20730" windowHeight="11760" tabRatio="740" activeTab="1"/>
  </bookViews>
  <sheets>
    <sheet name="PLANT 1" sheetId="1" r:id="rId1"/>
    <sheet name="PLANT 2" sheetId="2" r:id="rId2"/>
    <sheet name="P2" sheetId="6" r:id="rId3"/>
    <sheet name="PLANT 3" sheetId="3" r:id="rId4"/>
    <sheet name="Total" sheetId="4" r:id="rId5"/>
    <sheet name="Graphics Scrap" sheetId="11" r:id="rId6"/>
    <sheet name="Sheet1" sheetId="5" state="hidden" r:id="rId7"/>
  </sheets>
  <externalReferences>
    <externalReference r:id="rId8"/>
    <externalReference r:id="rId9"/>
  </externalReferences>
  <definedNames>
    <definedName name="_xlnm.Print_Area" localSheetId="2">'P2'!$A$41:$AG$46</definedName>
    <definedName name="_xlnm.Print_Area" localSheetId="0">'PLANT 1'!$A$49:$AQ$57</definedName>
    <definedName name="_xlnm.Print_Area" localSheetId="4">Total!$A$1:$O$29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/>
  <c r="V15"/>
  <c r="W15"/>
  <c r="AE15"/>
  <c r="AD15"/>
  <c r="X15"/>
  <c r="S15"/>
  <c r="R15"/>
  <c r="O15"/>
  <c r="N15"/>
  <c r="L15"/>
  <c r="K15"/>
  <c r="F15"/>
  <c r="AO15" i="3"/>
  <c r="AD6" i="1"/>
  <c r="V6"/>
  <c r="U6"/>
  <c r="R6"/>
  <c r="F6"/>
  <c r="D6"/>
  <c r="C6"/>
  <c r="T6"/>
  <c r="AB42" l="1"/>
  <c r="AA42"/>
  <c r="Z42"/>
  <c r="W42"/>
  <c r="U42"/>
  <c r="V42"/>
  <c r="T42"/>
  <c r="O42"/>
  <c r="N42"/>
  <c r="M42"/>
  <c r="AH33" l="1"/>
  <c r="AI33"/>
  <c r="AD42" l="1"/>
  <c r="AC42"/>
  <c r="S42"/>
  <c r="R42"/>
  <c r="K42"/>
  <c r="J42"/>
  <c r="AA33"/>
  <c r="Z33"/>
  <c r="S33"/>
  <c r="R33"/>
  <c r="AL33" l="1"/>
  <c r="AK33"/>
  <c r="AJ33"/>
  <c r="AE33"/>
  <c r="AD33"/>
  <c r="AC33"/>
  <c r="AB33"/>
  <c r="O33"/>
  <c r="N33"/>
  <c r="W33"/>
  <c r="V33"/>
  <c r="T33"/>
  <c r="L33"/>
  <c r="K33"/>
  <c r="J33"/>
  <c r="G33"/>
  <c r="F33"/>
  <c r="AH24"/>
  <c r="AE24"/>
  <c r="AD24"/>
  <c r="AC24"/>
  <c r="AB24"/>
  <c r="AA24"/>
  <c r="V24"/>
  <c r="U24"/>
  <c r="T24"/>
  <c r="O24"/>
  <c r="K24"/>
  <c r="N24"/>
  <c r="E24"/>
  <c r="D24"/>
  <c r="C15"/>
  <c r="AH6"/>
  <c r="AF6"/>
  <c r="AC6"/>
  <c r="AB6"/>
  <c r="Z6"/>
  <c r="Y42" l="1"/>
  <c r="R45"/>
  <c r="W47" l="1"/>
  <c r="AP33"/>
  <c r="AP24" i="2" l="1"/>
  <c r="AB27" i="1" l="1"/>
  <c r="AC27"/>
  <c r="AB36"/>
  <c r="AC36"/>
  <c r="AP6" i="3"/>
  <c r="AO89"/>
  <c r="AO90" s="1"/>
  <c r="AO9"/>
  <c r="AP89" i="2"/>
  <c r="AP90" s="1"/>
  <c r="AQ7"/>
  <c r="AQ6"/>
  <c r="AP8"/>
  <c r="AP9" s="1"/>
  <c r="AO90" i="1"/>
  <c r="AQ43"/>
  <c r="AQ44"/>
  <c r="AP45"/>
  <c r="D1"/>
  <c r="AP106" i="2"/>
  <c r="AP105"/>
  <c r="AO106" i="3"/>
  <c r="AO105"/>
  <c r="AO97"/>
  <c r="AO96"/>
  <c r="AG96"/>
  <c r="AN111"/>
  <c r="AN110"/>
  <c r="AN101"/>
  <c r="AN102"/>
  <c r="AG96" i="1"/>
  <c r="Y96" i="3"/>
  <c r="Q96"/>
  <c r="I96"/>
  <c r="AO78"/>
  <c r="AG78"/>
  <c r="Y78"/>
  <c r="Q78"/>
  <c r="I78"/>
  <c r="Q69"/>
  <c r="I69"/>
  <c r="AO69"/>
  <c r="AO60"/>
  <c r="H13" i="4" s="1"/>
  <c r="AG84" i="6"/>
  <c r="AH84" s="1"/>
  <c r="AG83"/>
  <c r="AH83" s="1"/>
  <c r="AP93" i="3"/>
  <c r="J96" i="2"/>
  <c r="Q87" i="3"/>
  <c r="AG87"/>
  <c r="AG75" i="6"/>
  <c r="AH75" s="1"/>
  <c r="AG74"/>
  <c r="AH74" s="1"/>
  <c r="AP78" i="2"/>
  <c r="AH87"/>
  <c r="Z87"/>
  <c r="R87"/>
  <c r="AQ87"/>
  <c r="AQ87" i="1"/>
  <c r="AP87" i="3"/>
  <c r="AP92"/>
  <c r="I87"/>
  <c r="AP69" i="2"/>
  <c r="AP60"/>
  <c r="AP51"/>
  <c r="AP42"/>
  <c r="AH69"/>
  <c r="AP69" i="1"/>
  <c r="AP78"/>
  <c r="AG78"/>
  <c r="Y78"/>
  <c r="I78"/>
  <c r="Q78"/>
  <c r="I87"/>
  <c r="Q87"/>
  <c r="AN84" i="3"/>
  <c r="AN83"/>
  <c r="AG68" i="6"/>
  <c r="AH68" s="1"/>
  <c r="AG60"/>
  <c r="AH60" s="1"/>
  <c r="AN75" i="3"/>
  <c r="AG59" i="6"/>
  <c r="AH59" s="1"/>
  <c r="AN74" i="3"/>
  <c r="O78" i="11"/>
  <c r="N79"/>
  <c r="M79"/>
  <c r="L79"/>
  <c r="L83" s="1"/>
  <c r="K79"/>
  <c r="J79"/>
  <c r="J83" s="1"/>
  <c r="I79"/>
  <c r="H79"/>
  <c r="H83" s="1"/>
  <c r="G79"/>
  <c r="F79"/>
  <c r="F83" s="1"/>
  <c r="E79"/>
  <c r="D79"/>
  <c r="C79"/>
  <c r="AO66" i="3"/>
  <c r="AG69" i="1"/>
  <c r="Q51"/>
  <c r="I51"/>
  <c r="AP51"/>
  <c r="AP60"/>
  <c r="AP105"/>
  <c r="AG3" i="6"/>
  <c r="AH3" s="1"/>
  <c r="H55" i="11"/>
  <c r="M62" i="3"/>
  <c r="AO65"/>
  <c r="AN62"/>
  <c r="AN63" s="1"/>
  <c r="AM63"/>
  <c r="AL63"/>
  <c r="AK63"/>
  <c r="AJ63"/>
  <c r="AI63"/>
  <c r="AF62"/>
  <c r="AE63"/>
  <c r="AD63"/>
  <c r="AC63"/>
  <c r="AB63"/>
  <c r="Z63"/>
  <c r="X62"/>
  <c r="X63" s="1"/>
  <c r="W62"/>
  <c r="W63" s="1"/>
  <c r="V62"/>
  <c r="P62"/>
  <c r="P63" s="1"/>
  <c r="O62"/>
  <c r="O63" s="1"/>
  <c r="N62"/>
  <c r="N63" s="1"/>
  <c r="M63"/>
  <c r="L62"/>
  <c r="L63" s="1"/>
  <c r="K62"/>
  <c r="J62"/>
  <c r="J63" s="1"/>
  <c r="H62"/>
  <c r="H63" s="1"/>
  <c r="G62"/>
  <c r="G63" s="1"/>
  <c r="F62"/>
  <c r="F63" s="1"/>
  <c r="E62"/>
  <c r="E63" s="1"/>
  <c r="D62"/>
  <c r="D63" s="1"/>
  <c r="C62"/>
  <c r="C63" s="1"/>
  <c r="B62"/>
  <c r="AO61"/>
  <c r="AG61"/>
  <c r="Y61"/>
  <c r="Q61"/>
  <c r="I61"/>
  <c r="AG60"/>
  <c r="Y60"/>
  <c r="I60"/>
  <c r="V11"/>
  <c r="T11"/>
  <c r="S11"/>
  <c r="N11"/>
  <c r="AG52" i="6"/>
  <c r="AH52" s="1"/>
  <c r="AG51"/>
  <c r="AH51" s="1"/>
  <c r="AH63" i="3"/>
  <c r="Q60"/>
  <c r="U63"/>
  <c r="R63"/>
  <c r="T63"/>
  <c r="S63"/>
  <c r="AA63"/>
  <c r="N6" i="5"/>
  <c r="O6" s="1"/>
  <c r="N5"/>
  <c r="O5" s="1"/>
  <c r="N4"/>
  <c r="O4" s="1"/>
  <c r="C56" i="11"/>
  <c r="G55"/>
  <c r="F55"/>
  <c r="E55"/>
  <c r="D55"/>
  <c r="C55"/>
  <c r="L2" i="4"/>
  <c r="C108" i="3"/>
  <c r="B108"/>
  <c r="AN107"/>
  <c r="AN108" s="1"/>
  <c r="AM107"/>
  <c r="AM108" s="1"/>
  <c r="AG106"/>
  <c r="Y106"/>
  <c r="Q106"/>
  <c r="I106"/>
  <c r="AG105"/>
  <c r="Y105"/>
  <c r="Q105"/>
  <c r="I105"/>
  <c r="AN98"/>
  <c r="AN99" s="1"/>
  <c r="AM98"/>
  <c r="AM99" s="1"/>
  <c r="AL98"/>
  <c r="AL99" s="1"/>
  <c r="AK98"/>
  <c r="AK99" s="1"/>
  <c r="AJ98"/>
  <c r="AJ99" s="1"/>
  <c r="AG97"/>
  <c r="Y97"/>
  <c r="Q97"/>
  <c r="I97"/>
  <c r="E90"/>
  <c r="D90"/>
  <c r="C90"/>
  <c r="B90"/>
  <c r="AP88"/>
  <c r="AG88"/>
  <c r="Y88"/>
  <c r="Q88"/>
  <c r="I88"/>
  <c r="Y87"/>
  <c r="C81"/>
  <c r="B81"/>
  <c r="AN80"/>
  <c r="AN81" s="1"/>
  <c r="AM80"/>
  <c r="AM81" s="1"/>
  <c r="AL80"/>
  <c r="AL81" s="1"/>
  <c r="AO79"/>
  <c r="AG79"/>
  <c r="Y79"/>
  <c r="Q79"/>
  <c r="I79"/>
  <c r="AN71"/>
  <c r="AN72" s="1"/>
  <c r="AM71"/>
  <c r="AM72" s="1"/>
  <c r="AL71"/>
  <c r="AL72" s="1"/>
  <c r="AK71"/>
  <c r="AK72" s="1"/>
  <c r="AJ71"/>
  <c r="AJ72" s="1"/>
  <c r="AO70"/>
  <c r="AG70"/>
  <c r="Y70"/>
  <c r="Q70"/>
  <c r="I70"/>
  <c r="AG69"/>
  <c r="Y69"/>
  <c r="AP67"/>
  <c r="B54"/>
  <c r="AN53"/>
  <c r="AO53" s="1"/>
  <c r="AM53"/>
  <c r="AM54" s="1"/>
  <c r="AL53"/>
  <c r="AL54" s="1"/>
  <c r="AK53"/>
  <c r="AK54" s="1"/>
  <c r="AO52"/>
  <c r="AG52"/>
  <c r="Y52"/>
  <c r="Q52"/>
  <c r="I52"/>
  <c r="AO51"/>
  <c r="AG51"/>
  <c r="Y51"/>
  <c r="Q51"/>
  <c r="I51"/>
  <c r="AP49"/>
  <c r="F45"/>
  <c r="E45"/>
  <c r="D45"/>
  <c r="C45"/>
  <c r="B45"/>
  <c r="AO43"/>
  <c r="AG43"/>
  <c r="Y43"/>
  <c r="Q43"/>
  <c r="I43"/>
  <c r="AO42"/>
  <c r="AG42"/>
  <c r="Y42"/>
  <c r="Q42"/>
  <c r="I42"/>
  <c r="D36"/>
  <c r="C36"/>
  <c r="B36"/>
  <c r="AN35"/>
  <c r="AN36" s="1"/>
  <c r="AM35"/>
  <c r="AM36" s="1"/>
  <c r="AO34"/>
  <c r="AG34"/>
  <c r="Y34"/>
  <c r="Q34"/>
  <c r="I34"/>
  <c r="AO33"/>
  <c r="AG33"/>
  <c r="Y33"/>
  <c r="Q33"/>
  <c r="I33"/>
  <c r="AN26"/>
  <c r="AN27" s="1"/>
  <c r="AL26"/>
  <c r="AL27" s="1"/>
  <c r="AK26"/>
  <c r="AK27" s="1"/>
  <c r="AO25"/>
  <c r="AG25"/>
  <c r="Y25"/>
  <c r="Q25"/>
  <c r="I25"/>
  <c r="AO24"/>
  <c r="AG24"/>
  <c r="Y24"/>
  <c r="Q24"/>
  <c r="I24"/>
  <c r="AN17"/>
  <c r="AN18" s="1"/>
  <c r="AM17"/>
  <c r="AM18" s="1"/>
  <c r="AL17"/>
  <c r="AL18" s="1"/>
  <c r="AK17"/>
  <c r="AK18" s="1"/>
  <c r="AJ17"/>
  <c r="AJ18" s="1"/>
  <c r="AI17"/>
  <c r="AI18" s="1"/>
  <c r="AO16"/>
  <c r="AG16"/>
  <c r="Y16"/>
  <c r="Q16"/>
  <c r="I16"/>
  <c r="AG15"/>
  <c r="Y15"/>
  <c r="Q15"/>
  <c r="I15"/>
  <c r="AN9"/>
  <c r="AM9"/>
  <c r="AL9"/>
  <c r="AK9"/>
  <c r="AJ9"/>
  <c r="AI9"/>
  <c r="AH9"/>
  <c r="AF9"/>
  <c r="AE9"/>
  <c r="AD9"/>
  <c r="AC9"/>
  <c r="AB9"/>
  <c r="AA9"/>
  <c r="Z9"/>
  <c r="X9"/>
  <c r="W9"/>
  <c r="V9"/>
  <c r="U9"/>
  <c r="T9"/>
  <c r="S9"/>
  <c r="R9"/>
  <c r="P9"/>
  <c r="O9"/>
  <c r="N9"/>
  <c r="M9"/>
  <c r="L9"/>
  <c r="K9"/>
  <c r="J9"/>
  <c r="E9"/>
  <c r="D9"/>
  <c r="C9"/>
  <c r="B9"/>
  <c r="AP8"/>
  <c r="AG8"/>
  <c r="Y8"/>
  <c r="Q8"/>
  <c r="AP7"/>
  <c r="AG7"/>
  <c r="Y7"/>
  <c r="Q7"/>
  <c r="I7"/>
  <c r="AG6"/>
  <c r="Y6"/>
  <c r="Q6"/>
  <c r="I6"/>
  <c r="AF94" i="6"/>
  <c r="AL107" i="3" s="1"/>
  <c r="AL108" s="1"/>
  <c r="AE94" i="6"/>
  <c r="AK107" i="3" s="1"/>
  <c r="AK108" s="1"/>
  <c r="AD94" i="6"/>
  <c r="AC94"/>
  <c r="AI107" i="3" s="1"/>
  <c r="AI108" s="1"/>
  <c r="AB94" i="6"/>
  <c r="AA94"/>
  <c r="AF107" i="3" s="1"/>
  <c r="AF108" s="1"/>
  <c r="Z94" i="6"/>
  <c r="Y94"/>
  <c r="AD107" i="3" s="1"/>
  <c r="AD108" s="1"/>
  <c r="X94" i="6"/>
  <c r="AD107" i="2" s="1"/>
  <c r="AD108" s="1"/>
  <c r="W94" i="6"/>
  <c r="AB107" i="3" s="1"/>
  <c r="AB108" s="1"/>
  <c r="V94" i="6"/>
  <c r="U94"/>
  <c r="AA107" i="2" s="1"/>
  <c r="AA108" s="1"/>
  <c r="T94" i="6"/>
  <c r="X107" i="3" s="1"/>
  <c r="X108" s="1"/>
  <c r="S94" i="6"/>
  <c r="R94"/>
  <c r="Q94"/>
  <c r="U107" i="3" s="1"/>
  <c r="U108" s="1"/>
  <c r="P94" i="6"/>
  <c r="T107" i="3" s="1"/>
  <c r="T108" s="1"/>
  <c r="O94" i="6"/>
  <c r="S107" i="3" s="1"/>
  <c r="S108" s="1"/>
  <c r="N94" i="6"/>
  <c r="R107" i="3" s="1"/>
  <c r="R108" s="1"/>
  <c r="M94" i="6"/>
  <c r="P107" i="3" s="1"/>
  <c r="P108" s="1"/>
  <c r="L94" i="6"/>
  <c r="O107" i="3" s="1"/>
  <c r="O108" s="1"/>
  <c r="K94" i="6"/>
  <c r="N107" i="3" s="1"/>
  <c r="N108" s="1"/>
  <c r="J94" i="6"/>
  <c r="M107" i="3" s="1"/>
  <c r="M108" s="1"/>
  <c r="I94" i="6"/>
  <c r="H94"/>
  <c r="K107" i="3" s="1"/>
  <c r="G94" i="6"/>
  <c r="J107" i="3" s="1"/>
  <c r="J108" s="1"/>
  <c r="F94" i="6"/>
  <c r="H107" i="3" s="1"/>
  <c r="H108" s="1"/>
  <c r="E94" i="6"/>
  <c r="G107" i="3" s="1"/>
  <c r="G108" s="1"/>
  <c r="D94" i="6"/>
  <c r="F107" i="3" s="1"/>
  <c r="F108" s="1"/>
  <c r="C94" i="6"/>
  <c r="E107" i="3" s="1"/>
  <c r="E108" s="1"/>
  <c r="B94" i="6"/>
  <c r="D107" i="3" s="1"/>
  <c r="D108" s="1"/>
  <c r="AG93" i="6"/>
  <c r="AH93" s="1"/>
  <c r="AG92"/>
  <c r="AH92" s="1"/>
  <c r="AG91"/>
  <c r="AH91" s="1"/>
  <c r="AE86"/>
  <c r="AI98" i="3" s="1"/>
  <c r="AI99" s="1"/>
  <c r="AD86" i="6"/>
  <c r="AI98" i="2" s="1"/>
  <c r="AI99" s="1"/>
  <c r="AC86" i="6"/>
  <c r="AF98" i="3" s="1"/>
  <c r="AF99" s="1"/>
  <c r="AB86" i="6"/>
  <c r="AE98" i="3" s="1"/>
  <c r="AE99" s="1"/>
  <c r="AA86" i="6"/>
  <c r="AD98" i="3" s="1"/>
  <c r="AD99" s="1"/>
  <c r="Z86" i="6"/>
  <c r="AC98" i="3" s="1"/>
  <c r="AC99" s="1"/>
  <c r="Y86" i="6"/>
  <c r="AB98" i="3" s="1"/>
  <c r="AB99" s="1"/>
  <c r="X86" i="6"/>
  <c r="AA98" i="3" s="1"/>
  <c r="AA99" s="1"/>
  <c r="W86" i="6"/>
  <c r="Z98" i="3" s="1"/>
  <c r="Z99" s="1"/>
  <c r="V86" i="6"/>
  <c r="X98" i="3" s="1"/>
  <c r="X99" s="1"/>
  <c r="U86" i="6"/>
  <c r="X98" i="2" s="1"/>
  <c r="X99" s="1"/>
  <c r="T86" i="6"/>
  <c r="S86"/>
  <c r="U98" i="3" s="1"/>
  <c r="U99" s="1"/>
  <c r="R86" i="6"/>
  <c r="T98" i="3" s="1"/>
  <c r="T99" s="1"/>
  <c r="Q86" i="6"/>
  <c r="S98" i="3" s="1"/>
  <c r="S99" s="1"/>
  <c r="P86" i="6"/>
  <c r="R98" i="3" s="1"/>
  <c r="R99" s="1"/>
  <c r="O86" i="6"/>
  <c r="P98" i="3" s="1"/>
  <c r="P99" s="1"/>
  <c r="N86" i="6"/>
  <c r="O98" i="3" s="1"/>
  <c r="O99" s="1"/>
  <c r="M86" i="6"/>
  <c r="N98" i="3" s="1"/>
  <c r="N99" s="1"/>
  <c r="L86" i="6"/>
  <c r="M99" i="3"/>
  <c r="K86" i="6"/>
  <c r="L98" i="3" s="1"/>
  <c r="L99" s="1"/>
  <c r="J86" i="6"/>
  <c r="K98" i="3" s="1"/>
  <c r="K99" s="1"/>
  <c r="I86" i="6"/>
  <c r="J98" i="3" s="1"/>
  <c r="J99" s="1"/>
  <c r="H86" i="6"/>
  <c r="H98" i="3" s="1"/>
  <c r="H99" s="1"/>
  <c r="G86" i="6"/>
  <c r="G98" i="3" s="1"/>
  <c r="G99" s="1"/>
  <c r="F86" i="6"/>
  <c r="F98" i="3" s="1"/>
  <c r="F99" s="1"/>
  <c r="E86" i="6"/>
  <c r="E98" i="3" s="1"/>
  <c r="E99" s="1"/>
  <c r="D86" i="6"/>
  <c r="D98" i="3" s="1"/>
  <c r="D99" s="1"/>
  <c r="C86" i="6"/>
  <c r="C98" i="3" s="1"/>
  <c r="C99" s="1"/>
  <c r="B86" i="6"/>
  <c r="B98" i="3" s="1"/>
  <c r="B99" s="1"/>
  <c r="AG85" i="6"/>
  <c r="AH85" s="1"/>
  <c r="AF77"/>
  <c r="AN89" i="3" s="1"/>
  <c r="AN90" s="1"/>
  <c r="AE77" i="6"/>
  <c r="AM89" i="3" s="1"/>
  <c r="AM90" s="1"/>
  <c r="AD77" i="6"/>
  <c r="AM89" i="2" s="1"/>
  <c r="AM90" s="1"/>
  <c r="AC77" i="6"/>
  <c r="AK89" i="3" s="1"/>
  <c r="AB77" i="6"/>
  <c r="AJ89" i="3" s="1"/>
  <c r="AJ90" s="1"/>
  <c r="AA77" i="6"/>
  <c r="AI89" i="3" s="1"/>
  <c r="AI90" s="1"/>
  <c r="Z77" i="6"/>
  <c r="AH89" i="3" s="1"/>
  <c r="AH90" s="1"/>
  <c r="Y77" i="6"/>
  <c r="AF89" i="3" s="1"/>
  <c r="AF90" s="1"/>
  <c r="X77" i="6"/>
  <c r="AE89" i="3" s="1"/>
  <c r="AE90" s="1"/>
  <c r="W77" i="6"/>
  <c r="AD89" i="3" s="1"/>
  <c r="AD90" s="1"/>
  <c r="V77" i="6"/>
  <c r="AC89" i="3" s="1"/>
  <c r="AC90" s="1"/>
  <c r="U77" i="6"/>
  <c r="AB89" i="3" s="1"/>
  <c r="AB90" s="1"/>
  <c r="T77" i="6"/>
  <c r="AA89" i="3" s="1"/>
  <c r="AA90" s="1"/>
  <c r="S77" i="6"/>
  <c r="Z89" i="3" s="1"/>
  <c r="Z90" s="1"/>
  <c r="R77" i="6"/>
  <c r="Q77"/>
  <c r="P77"/>
  <c r="O77"/>
  <c r="U89" i="3" s="1"/>
  <c r="U90" s="1"/>
  <c r="N77" i="6"/>
  <c r="T89" i="3" s="1"/>
  <c r="T90" s="1"/>
  <c r="M77" i="6"/>
  <c r="S89" i="3" s="1"/>
  <c r="S90" s="1"/>
  <c r="L77" i="6"/>
  <c r="R89" i="3" s="1"/>
  <c r="K77" i="6"/>
  <c r="P89" i="3" s="1"/>
  <c r="P90" s="1"/>
  <c r="J77" i="6"/>
  <c r="O89" i="3" s="1"/>
  <c r="O90" s="1"/>
  <c r="I77" i="6"/>
  <c r="N89" i="3" s="1"/>
  <c r="N90" s="1"/>
  <c r="H77" i="6"/>
  <c r="M89" i="3" s="1"/>
  <c r="M90" s="1"/>
  <c r="G77" i="6"/>
  <c r="L89" i="3" s="1"/>
  <c r="L90" s="1"/>
  <c r="F77" i="6"/>
  <c r="K89" i="3" s="1"/>
  <c r="K90" s="1"/>
  <c r="E77" i="6"/>
  <c r="J89" i="3" s="1"/>
  <c r="D77" i="6"/>
  <c r="H89" i="3" s="1"/>
  <c r="H90" s="1"/>
  <c r="C77" i="6"/>
  <c r="G89" i="3" s="1"/>
  <c r="G90" s="1"/>
  <c r="B77" i="6"/>
  <c r="F89" i="3" s="1"/>
  <c r="F90" s="1"/>
  <c r="AG76" i="6"/>
  <c r="AH76" s="1"/>
  <c r="AE70"/>
  <c r="AK80" i="3" s="1"/>
  <c r="AK81" s="1"/>
  <c r="AD70" i="6"/>
  <c r="AJ80" i="3" s="1"/>
  <c r="AJ81" s="1"/>
  <c r="AC70" i="6"/>
  <c r="AI80" i="3" s="1"/>
  <c r="AI81" s="1"/>
  <c r="AB70" i="6"/>
  <c r="AH80" i="3" s="1"/>
  <c r="AH81" s="1"/>
  <c r="AA70" i="6"/>
  <c r="AF80" i="3" s="1"/>
  <c r="AF81" s="1"/>
  <c r="Z70" i="6"/>
  <c r="Y70"/>
  <c r="AE80" i="2" s="1"/>
  <c r="AE81" s="1"/>
  <c r="X70" i="6"/>
  <c r="AC80" i="3" s="1"/>
  <c r="AC81" s="1"/>
  <c r="W70" i="6"/>
  <c r="AB80" i="3" s="1"/>
  <c r="AB81" s="1"/>
  <c r="V70" i="6"/>
  <c r="AA80" i="3" s="1"/>
  <c r="U70" i="6"/>
  <c r="Z80" i="3" s="1"/>
  <c r="Z81" s="1"/>
  <c r="T70" i="6"/>
  <c r="S70"/>
  <c r="R70"/>
  <c r="V80" i="3" s="1"/>
  <c r="V81" s="1"/>
  <c r="Q70" i="6"/>
  <c r="U80" i="3" s="1"/>
  <c r="U81" s="1"/>
  <c r="P70" i="6"/>
  <c r="T80" i="3" s="1"/>
  <c r="T81" s="1"/>
  <c r="O70" i="6"/>
  <c r="S80" i="3" s="1"/>
  <c r="S81" s="1"/>
  <c r="N70" i="6"/>
  <c r="R80" i="3" s="1"/>
  <c r="R81" s="1"/>
  <c r="M70" i="6"/>
  <c r="P80" i="3" s="1"/>
  <c r="P81" s="1"/>
  <c r="L70" i="6"/>
  <c r="O80" i="3" s="1"/>
  <c r="O81" s="1"/>
  <c r="K70" i="6"/>
  <c r="N80" i="3" s="1"/>
  <c r="N81" s="1"/>
  <c r="J70" i="6"/>
  <c r="M80" i="3" s="1"/>
  <c r="M81" s="1"/>
  <c r="I70" i="6"/>
  <c r="L80" i="3" s="1"/>
  <c r="H70" i="6"/>
  <c r="K80" i="3" s="1"/>
  <c r="K81" s="1"/>
  <c r="G70" i="6"/>
  <c r="J80" i="3" s="1"/>
  <c r="J81" s="1"/>
  <c r="F70" i="6"/>
  <c r="H80" i="3" s="1"/>
  <c r="H81" s="1"/>
  <c r="E70" i="6"/>
  <c r="G80" i="3" s="1"/>
  <c r="G81" s="1"/>
  <c r="D70" i="6"/>
  <c r="F80" i="3" s="1"/>
  <c r="F81" s="1"/>
  <c r="C70" i="6"/>
  <c r="E80" i="3" s="1"/>
  <c r="E81" s="1"/>
  <c r="B70" i="6"/>
  <c r="D80" i="3" s="1"/>
  <c r="AG69" i="6"/>
  <c r="AH69" s="1"/>
  <c r="AG67"/>
  <c r="AH67" s="1"/>
  <c r="AF62"/>
  <c r="AI71" i="3" s="1"/>
  <c r="AI72" s="1"/>
  <c r="AE62" i="6"/>
  <c r="AH71" i="3" s="1"/>
  <c r="AH72" s="1"/>
  <c r="AD62" i="6"/>
  <c r="AC62"/>
  <c r="AB62"/>
  <c r="AD71" i="3" s="1"/>
  <c r="AD72" s="1"/>
  <c r="AA62" i="6"/>
  <c r="AC71" i="3" s="1"/>
  <c r="AC72" s="1"/>
  <c r="Z62" i="6"/>
  <c r="AB71" i="3" s="1"/>
  <c r="AB72" s="1"/>
  <c r="Y62" i="6"/>
  <c r="AA71" i="3" s="1"/>
  <c r="AA72" s="1"/>
  <c r="X62" i="6"/>
  <c r="Z71" i="3" s="1"/>
  <c r="Z72" s="1"/>
  <c r="W62" i="6"/>
  <c r="X71" i="3" s="1"/>
  <c r="X72" s="1"/>
  <c r="V62" i="6"/>
  <c r="W71" i="3" s="1"/>
  <c r="W72" s="1"/>
  <c r="U62" i="6"/>
  <c r="V71" i="3" s="1"/>
  <c r="V72" s="1"/>
  <c r="T62" i="6"/>
  <c r="U71" i="3" s="1"/>
  <c r="U72" s="1"/>
  <c r="S62" i="6"/>
  <c r="T71" i="3" s="1"/>
  <c r="T72" s="1"/>
  <c r="R62" i="6"/>
  <c r="S71" i="3" s="1"/>
  <c r="S72" s="1"/>
  <c r="Q62" i="6"/>
  <c r="R71" i="3" s="1"/>
  <c r="R72" s="1"/>
  <c r="P62" i="6"/>
  <c r="P71" i="3" s="1"/>
  <c r="P72" s="1"/>
  <c r="O62" i="6"/>
  <c r="O71" i="3" s="1"/>
  <c r="O72" s="1"/>
  <c r="N62" i="6"/>
  <c r="N71" i="3" s="1"/>
  <c r="N72" s="1"/>
  <c r="M62" i="6"/>
  <c r="M72" i="3"/>
  <c r="L62" i="6"/>
  <c r="L71" i="3" s="1"/>
  <c r="L72" s="1"/>
  <c r="K62" i="6"/>
  <c r="K71" i="3" s="1"/>
  <c r="K72" s="1"/>
  <c r="J62" i="6"/>
  <c r="J71" i="3" s="1"/>
  <c r="J72" s="1"/>
  <c r="I62" i="6"/>
  <c r="H72" i="3"/>
  <c r="H62" i="6"/>
  <c r="G62"/>
  <c r="F72" i="3"/>
  <c r="F62" i="6"/>
  <c r="E72" i="3"/>
  <c r="E62" i="6"/>
  <c r="D62"/>
  <c r="C62"/>
  <c r="B62"/>
  <c r="B71" i="2" s="1"/>
  <c r="B72" s="1"/>
  <c r="AG61" i="6"/>
  <c r="AH61" s="1"/>
  <c r="AF54"/>
  <c r="AN62" i="2" s="1"/>
  <c r="AN63" s="1"/>
  <c r="AE54" i="6"/>
  <c r="AM62" i="2" s="1"/>
  <c r="AD54" i="6"/>
  <c r="AC54"/>
  <c r="AK63" i="2"/>
  <c r="AB54" i="6"/>
  <c r="AA54"/>
  <c r="Z54"/>
  <c r="AG62" i="2" s="1"/>
  <c r="AG63" s="1"/>
  <c r="Y54" i="6"/>
  <c r="AF62" i="2" s="1"/>
  <c r="AF63" s="1"/>
  <c r="X54" i="6"/>
  <c r="W54"/>
  <c r="AD63" i="2"/>
  <c r="V54" i="6"/>
  <c r="U54"/>
  <c r="T54"/>
  <c r="S54"/>
  <c r="Y62" i="2" s="1"/>
  <c r="R54" i="6"/>
  <c r="X62" i="2" s="1"/>
  <c r="X63" s="1"/>
  <c r="Q54" i="6"/>
  <c r="W62" i="2" s="1"/>
  <c r="W63" s="1"/>
  <c r="P54" i="6"/>
  <c r="V63" i="2"/>
  <c r="O54" i="6"/>
  <c r="U63" i="2"/>
  <c r="N54" i="6"/>
  <c r="M54"/>
  <c r="L54"/>
  <c r="Q63" i="2"/>
  <c r="K54" i="6"/>
  <c r="P63" i="2"/>
  <c r="J54" i="6"/>
  <c r="I54"/>
  <c r="N63" i="2"/>
  <c r="H54" i="6"/>
  <c r="G54"/>
  <c r="F54"/>
  <c r="E54"/>
  <c r="I62" i="2" s="1"/>
  <c r="I63" s="1"/>
  <c r="D54" i="6"/>
  <c r="C54"/>
  <c r="G63" i="2"/>
  <c r="B54" i="6"/>
  <c r="AG53"/>
  <c r="AH53" s="1"/>
  <c r="AE46"/>
  <c r="AJ53" i="3" s="1"/>
  <c r="AJ54" s="1"/>
  <c r="AC46" i="6"/>
  <c r="AH53" i="3" s="1"/>
  <c r="AH54" s="1"/>
  <c r="AB46" i="6"/>
  <c r="AF53" i="3" s="1"/>
  <c r="AF54" s="1"/>
  <c r="AA46" i="6"/>
  <c r="Y46"/>
  <c r="AC53" i="3" s="1"/>
  <c r="AC54" s="1"/>
  <c r="W46" i="6"/>
  <c r="AA53" i="3" s="1"/>
  <c r="AA54" s="1"/>
  <c r="V46" i="6"/>
  <c r="Z53" i="3" s="1"/>
  <c r="Z54" s="1"/>
  <c r="U46" i="6"/>
  <c r="X53" i="3" s="1"/>
  <c r="X54" s="1"/>
  <c r="T46" i="6"/>
  <c r="S46"/>
  <c r="V53" i="3" s="1"/>
  <c r="V54" s="1"/>
  <c r="P46" i="6"/>
  <c r="S53" i="3" s="1"/>
  <c r="S54" s="1"/>
  <c r="N46" i="6"/>
  <c r="P53" i="3" s="1"/>
  <c r="P54" s="1"/>
  <c r="M46" i="6"/>
  <c r="O53" i="3" s="1"/>
  <c r="O54" s="1"/>
  <c r="L46" i="6"/>
  <c r="N53" i="3" s="1"/>
  <c r="N54" s="1"/>
  <c r="J46" i="6"/>
  <c r="L53" i="3" s="1"/>
  <c r="L54" s="1"/>
  <c r="H46" i="6"/>
  <c r="J53" i="3" s="1"/>
  <c r="J54" s="1"/>
  <c r="G46" i="6"/>
  <c r="F46"/>
  <c r="G53" i="3" s="1"/>
  <c r="G54" s="1"/>
  <c r="C46" i="6"/>
  <c r="D53" i="3" s="1"/>
  <c r="D54" s="1"/>
  <c r="AG45" i="6"/>
  <c r="AH45" s="1"/>
  <c r="AE38"/>
  <c r="AO44" i="2" s="1"/>
  <c r="AP44" s="1"/>
  <c r="AD38" i="6"/>
  <c r="AM44" i="3" s="1"/>
  <c r="AM45" s="1"/>
  <c r="AC38" i="6"/>
  <c r="AL44" i="3" s="1"/>
  <c r="AL45" s="1"/>
  <c r="AB38" i="6"/>
  <c r="AK44" i="3" s="1"/>
  <c r="AK45" s="1"/>
  <c r="AA38" i="6"/>
  <c r="AJ44" i="3" s="1"/>
  <c r="X38" i="6"/>
  <c r="W38"/>
  <c r="AE44" i="3" s="1"/>
  <c r="AE45" s="1"/>
  <c r="V38" i="6"/>
  <c r="AD44" i="3" s="1"/>
  <c r="AD45" s="1"/>
  <c r="R38" i="6"/>
  <c r="Z44" i="3" s="1"/>
  <c r="Z45" s="1"/>
  <c r="Q38" i="6"/>
  <c r="X44" i="3" s="1"/>
  <c r="X45" s="1"/>
  <c r="P38" i="6"/>
  <c r="W44" i="3" s="1"/>
  <c r="W45" s="1"/>
  <c r="M38" i="6"/>
  <c r="T44" i="3" s="1"/>
  <c r="T45" s="1"/>
  <c r="K38" i="6"/>
  <c r="R44" i="3" s="1"/>
  <c r="R45" s="1"/>
  <c r="J38" i="6"/>
  <c r="P44" i="3" s="1"/>
  <c r="P45" s="1"/>
  <c r="I38" i="6"/>
  <c r="H38"/>
  <c r="N44" i="3" s="1"/>
  <c r="N45" s="1"/>
  <c r="F38" i="6"/>
  <c r="L44" i="3" s="1"/>
  <c r="L45" s="1"/>
  <c r="D38" i="6"/>
  <c r="J44" i="3" s="1"/>
  <c r="J45" s="1"/>
  <c r="C38" i="6"/>
  <c r="H44" i="3" s="1"/>
  <c r="B38" i="6"/>
  <c r="G44" i="3" s="1"/>
  <c r="G45" s="1"/>
  <c r="AG37" i="6"/>
  <c r="AH37" s="1"/>
  <c r="AE30"/>
  <c r="AD30"/>
  <c r="AK35" i="3" s="1"/>
  <c r="AK36" s="1"/>
  <c r="AA30" i="6"/>
  <c r="AH35" i="3" s="1"/>
  <c r="AH36" s="1"/>
  <c r="Z30" i="6"/>
  <c r="Y30"/>
  <c r="AE35" i="3" s="1"/>
  <c r="AE36" s="1"/>
  <c r="W30" i="6"/>
  <c r="AC35" i="3" s="1"/>
  <c r="T30" i="6"/>
  <c r="Z35" i="3" s="1"/>
  <c r="Z36" s="1"/>
  <c r="S30" i="6"/>
  <c r="R30"/>
  <c r="W35" i="3" s="1"/>
  <c r="W36" s="1"/>
  <c r="Q30" i="6"/>
  <c r="V35" i="3" s="1"/>
  <c r="V36" s="1"/>
  <c r="M30" i="6"/>
  <c r="R35" i="3" s="1"/>
  <c r="R36" s="1"/>
  <c r="L30" i="6"/>
  <c r="P35" i="3" s="1"/>
  <c r="P36" s="1"/>
  <c r="K30" i="6"/>
  <c r="J30"/>
  <c r="N35" i="3" s="1"/>
  <c r="N36" s="1"/>
  <c r="I30" i="6"/>
  <c r="M36" i="3"/>
  <c r="H30" i="6"/>
  <c r="L35" i="3" s="1"/>
  <c r="L36" s="1"/>
  <c r="G30" i="6"/>
  <c r="K36" i="3"/>
  <c r="F30" i="6"/>
  <c r="J35" i="3" s="1"/>
  <c r="E30" i="6"/>
  <c r="H35" i="3" s="1"/>
  <c r="H36" s="1"/>
  <c r="D30" i="6"/>
  <c r="C30"/>
  <c r="F36" i="3"/>
  <c r="B30" i="6"/>
  <c r="E35" i="3" s="1"/>
  <c r="E36" s="1"/>
  <c r="AG29" i="6"/>
  <c r="AH29" s="1"/>
  <c r="AB30"/>
  <c r="X30"/>
  <c r="V30"/>
  <c r="O30"/>
  <c r="N30"/>
  <c r="AE22"/>
  <c r="AI26" i="3" s="1"/>
  <c r="AI27" s="1"/>
  <c r="AC22" i="6"/>
  <c r="AB22"/>
  <c r="AE26" i="3" s="1"/>
  <c r="AE27" s="1"/>
  <c r="AA22" i="6"/>
  <c r="AD26" i="3" s="1"/>
  <c r="AD27" s="1"/>
  <c r="X22" i="6"/>
  <c r="AA26" i="3" s="1"/>
  <c r="AA27" s="1"/>
  <c r="W22" i="6"/>
  <c r="Z26" i="3" s="1"/>
  <c r="Z27" s="1"/>
  <c r="V22" i="6"/>
  <c r="U22"/>
  <c r="W26" i="3" s="1"/>
  <c r="W27" s="1"/>
  <c r="R22" i="6"/>
  <c r="T26" i="3" s="1"/>
  <c r="T27" s="1"/>
  <c r="Q22" i="6"/>
  <c r="S26" i="3" s="1"/>
  <c r="S27" s="1"/>
  <c r="P22" i="6"/>
  <c r="R26" i="3" s="1"/>
  <c r="R27" s="1"/>
  <c r="O22" i="6"/>
  <c r="P26" i="3" s="1"/>
  <c r="P27" s="1"/>
  <c r="N22" i="6"/>
  <c r="O26" i="3" s="1"/>
  <c r="O27" s="1"/>
  <c r="I22" i="6"/>
  <c r="J26" i="3" s="1"/>
  <c r="J27" s="1"/>
  <c r="H22" i="6"/>
  <c r="G22"/>
  <c r="H26" i="2" s="1"/>
  <c r="H27" s="1"/>
  <c r="F22" i="6"/>
  <c r="F26" i="3" s="1"/>
  <c r="F27" s="1"/>
  <c r="C22" i="6"/>
  <c r="C26" i="3" s="1"/>
  <c r="C27" s="1"/>
  <c r="AG21" i="6"/>
  <c r="AH21" s="1"/>
  <c r="AD15"/>
  <c r="AC15"/>
  <c r="AG17" i="2" s="1"/>
  <c r="AG18" s="1"/>
  <c r="AB15" i="6"/>
  <c r="AA15"/>
  <c r="Z15"/>
  <c r="AC17" i="3" s="1"/>
  <c r="AC18" s="1"/>
  <c r="Y15" i="6"/>
  <c r="AB18" i="3"/>
  <c r="X15" i="6"/>
  <c r="AA18" i="3"/>
  <c r="W15" i="6"/>
  <c r="Z17" i="3" s="1"/>
  <c r="V15" i="6"/>
  <c r="X17" i="3" s="1"/>
  <c r="X18" s="1"/>
  <c r="U15" i="6"/>
  <c r="W17" i="3" s="1"/>
  <c r="W18" s="1"/>
  <c r="T15" i="6"/>
  <c r="V18" i="3"/>
  <c r="S15" i="6"/>
  <c r="U17" i="3" s="1"/>
  <c r="U18" s="1"/>
  <c r="R15" i="6"/>
  <c r="T18" i="3"/>
  <c r="Q15" i="6"/>
  <c r="S17" i="3" s="1"/>
  <c r="P15" i="6"/>
  <c r="O15"/>
  <c r="Q17" i="2" s="1"/>
  <c r="Q18" s="1"/>
  <c r="N15" i="6"/>
  <c r="O17" i="3" s="1"/>
  <c r="O18" s="1"/>
  <c r="M15" i="6"/>
  <c r="L15"/>
  <c r="M18" i="3"/>
  <c r="K15" i="6"/>
  <c r="L17" i="3" s="1"/>
  <c r="L18" s="1"/>
  <c r="J15" i="6"/>
  <c r="K18" i="3"/>
  <c r="I15" i="6"/>
  <c r="J17" i="3" s="1"/>
  <c r="J18" s="1"/>
  <c r="H15" i="6"/>
  <c r="H17" i="3" s="1"/>
  <c r="H18" s="1"/>
  <c r="G15" i="6"/>
  <c r="H17" i="2" s="1"/>
  <c r="H18" s="1"/>
  <c r="F15" i="6"/>
  <c r="F18" i="3"/>
  <c r="E15" i="6"/>
  <c r="E17" i="3" s="1"/>
  <c r="E18" s="1"/>
  <c r="D15" i="6"/>
  <c r="D18" i="3"/>
  <c r="C15" i="6"/>
  <c r="C17" i="3" s="1"/>
  <c r="C18" s="1"/>
  <c r="B15" i="6"/>
  <c r="B17" i="3" s="1"/>
  <c r="B18" s="1"/>
  <c r="AG14" i="6"/>
  <c r="AH14" s="1"/>
  <c r="AG13"/>
  <c r="AH13" s="1"/>
  <c r="AG12"/>
  <c r="AH12" s="1"/>
  <c r="AF6"/>
  <c r="AO8" i="2" s="1"/>
  <c r="AE6" i="6"/>
  <c r="AN8" i="2" s="1"/>
  <c r="AN9" s="1"/>
  <c r="AD6" i="6"/>
  <c r="AM9" i="2"/>
  <c r="AC6" i="6"/>
  <c r="AL9" i="2"/>
  <c r="AB6" i="6"/>
  <c r="AA6"/>
  <c r="AJ9" i="2"/>
  <c r="Z6" i="6"/>
  <c r="Y6"/>
  <c r="AG9" i="2"/>
  <c r="X6" i="6"/>
  <c r="AF9" i="2"/>
  <c r="W6" i="6"/>
  <c r="AE9" i="2"/>
  <c r="V6" i="6"/>
  <c r="AD9" i="2"/>
  <c r="U6" i="6"/>
  <c r="AC9" i="2"/>
  <c r="T6" i="6"/>
  <c r="AB9" i="2"/>
  <c r="S6" i="6"/>
  <c r="R6"/>
  <c r="Y9" i="2"/>
  <c r="Q6" i="6"/>
  <c r="X9" i="2"/>
  <c r="P6" i="6"/>
  <c r="W9" i="2"/>
  <c r="O6" i="6"/>
  <c r="V9" i="2"/>
  <c r="N6" i="6"/>
  <c r="U9" i="2"/>
  <c r="M6" i="6"/>
  <c r="T9" i="2"/>
  <c r="L6" i="6"/>
  <c r="S9" i="2"/>
  <c r="K6" i="6"/>
  <c r="Q8" i="2" s="1"/>
  <c r="Q9" s="1"/>
  <c r="J6" i="6"/>
  <c r="P8" i="2" s="1"/>
  <c r="I6" i="6"/>
  <c r="O9" i="2"/>
  <c r="H6" i="6"/>
  <c r="N9" i="2"/>
  <c r="G6" i="6"/>
  <c r="M8" i="2" s="1"/>
  <c r="M9" s="1"/>
  <c r="F6" i="6"/>
  <c r="L9" i="2"/>
  <c r="E6" i="6"/>
  <c r="K9" i="2"/>
  <c r="D6" i="6"/>
  <c r="I8" i="2" s="1"/>
  <c r="I9" s="1"/>
  <c r="C6" i="6"/>
  <c r="B6"/>
  <c r="G8" i="2" s="1"/>
  <c r="AG5" i="6"/>
  <c r="AH5" s="1"/>
  <c r="AG4"/>
  <c r="AH4" s="1"/>
  <c r="D108" i="2"/>
  <c r="C108"/>
  <c r="B108"/>
  <c r="AO107"/>
  <c r="AO108" s="1"/>
  <c r="AN107"/>
  <c r="AN108" s="1"/>
  <c r="AH106"/>
  <c r="Z106"/>
  <c r="R106"/>
  <c r="J106"/>
  <c r="AH105"/>
  <c r="Z105"/>
  <c r="R105"/>
  <c r="J105"/>
  <c r="B99"/>
  <c r="AO98"/>
  <c r="AP98" s="1"/>
  <c r="AN98"/>
  <c r="AN99" s="1"/>
  <c r="AM98"/>
  <c r="AM99" s="1"/>
  <c r="AL98"/>
  <c r="AL99" s="1"/>
  <c r="AK98"/>
  <c r="AK99" s="1"/>
  <c r="AP97"/>
  <c r="AH97"/>
  <c r="Z97"/>
  <c r="R97"/>
  <c r="J97"/>
  <c r="AP96"/>
  <c r="AH96"/>
  <c r="Z96"/>
  <c r="R96"/>
  <c r="F90"/>
  <c r="E90"/>
  <c r="D90"/>
  <c r="C90"/>
  <c r="B90"/>
  <c r="AQ88"/>
  <c r="AH88"/>
  <c r="Z88"/>
  <c r="R88"/>
  <c r="J88"/>
  <c r="J87"/>
  <c r="D81"/>
  <c r="C81"/>
  <c r="B81"/>
  <c r="AO80"/>
  <c r="AO81" s="1"/>
  <c r="AN80"/>
  <c r="AN81" s="1"/>
  <c r="AM80"/>
  <c r="AM81" s="1"/>
  <c r="AP79"/>
  <c r="AH79"/>
  <c r="Z79"/>
  <c r="R79"/>
  <c r="J79"/>
  <c r="AH78"/>
  <c r="Z78"/>
  <c r="R78"/>
  <c r="J78"/>
  <c r="AO71"/>
  <c r="AO72" s="1"/>
  <c r="AN71"/>
  <c r="AN72" s="1"/>
  <c r="AM71"/>
  <c r="AM72" s="1"/>
  <c r="AL71"/>
  <c r="AL72" s="1"/>
  <c r="AK71"/>
  <c r="AK72" s="1"/>
  <c r="AP70"/>
  <c r="AH70"/>
  <c r="Z70"/>
  <c r="R70"/>
  <c r="J70"/>
  <c r="Z69"/>
  <c r="R69"/>
  <c r="J69"/>
  <c r="AQ67"/>
  <c r="E63"/>
  <c r="D63"/>
  <c r="C63"/>
  <c r="B63"/>
  <c r="AP61"/>
  <c r="AH61"/>
  <c r="Z61"/>
  <c r="R61"/>
  <c r="J61"/>
  <c r="AH60"/>
  <c r="Z60"/>
  <c r="R60"/>
  <c r="J60"/>
  <c r="C54"/>
  <c r="B54"/>
  <c r="AO53"/>
  <c r="AO54" s="1"/>
  <c r="AN53"/>
  <c r="AM54"/>
  <c r="AL54"/>
  <c r="AP52"/>
  <c r="AH52"/>
  <c r="Z52"/>
  <c r="R52"/>
  <c r="J52"/>
  <c r="AH51"/>
  <c r="Z51"/>
  <c r="R51"/>
  <c r="J51"/>
  <c r="AQ49"/>
  <c r="G45"/>
  <c r="F45"/>
  <c r="E45"/>
  <c r="D45"/>
  <c r="C45"/>
  <c r="B45"/>
  <c r="AP43"/>
  <c r="AH43"/>
  <c r="Z43"/>
  <c r="R43"/>
  <c r="J43"/>
  <c r="AH42"/>
  <c r="Z42"/>
  <c r="R42"/>
  <c r="J42"/>
  <c r="E36"/>
  <c r="D36"/>
  <c r="C36"/>
  <c r="B36"/>
  <c r="AO35"/>
  <c r="AO36" s="1"/>
  <c r="AN35"/>
  <c r="AN36" s="1"/>
  <c r="AP34"/>
  <c r="AH34"/>
  <c r="Z34"/>
  <c r="R34"/>
  <c r="J34"/>
  <c r="AP33"/>
  <c r="AH33"/>
  <c r="Z33"/>
  <c r="R33"/>
  <c r="J33"/>
  <c r="AN27"/>
  <c r="B27"/>
  <c r="AO26"/>
  <c r="AO27" s="1"/>
  <c r="AM26"/>
  <c r="AM27" s="1"/>
  <c r="AL26"/>
  <c r="AL27" s="1"/>
  <c r="AP25"/>
  <c r="AH25"/>
  <c r="Z25"/>
  <c r="R25"/>
  <c r="J25"/>
  <c r="AH24"/>
  <c r="Z24"/>
  <c r="R24"/>
  <c r="J24"/>
  <c r="B18"/>
  <c r="AO17"/>
  <c r="AN17"/>
  <c r="AN18" s="1"/>
  <c r="AM17"/>
  <c r="AM18" s="1"/>
  <c r="AL17"/>
  <c r="AL18" s="1"/>
  <c r="AK17"/>
  <c r="AK18" s="1"/>
  <c r="AJ17"/>
  <c r="AJ18" s="1"/>
  <c r="AP16"/>
  <c r="AH16"/>
  <c r="Z16"/>
  <c r="R16"/>
  <c r="J16"/>
  <c r="AP15"/>
  <c r="AH15"/>
  <c r="Z15"/>
  <c r="R15"/>
  <c r="J15"/>
  <c r="F9"/>
  <c r="E9"/>
  <c r="D9"/>
  <c r="C9"/>
  <c r="B9"/>
  <c r="AH7"/>
  <c r="Z7"/>
  <c r="R7"/>
  <c r="J7"/>
  <c r="AH6"/>
  <c r="Z6"/>
  <c r="R6"/>
  <c r="J6"/>
  <c r="AN107" i="1"/>
  <c r="AP107" s="1"/>
  <c r="AM107"/>
  <c r="AM108" s="1"/>
  <c r="AL107"/>
  <c r="AL108" s="1"/>
  <c r="AK107"/>
  <c r="AK108" s="1"/>
  <c r="AJ107"/>
  <c r="AJ108" s="1"/>
  <c r="AI107"/>
  <c r="AI108" s="1"/>
  <c r="AH107"/>
  <c r="AH108" s="1"/>
  <c r="AF108"/>
  <c r="AE108"/>
  <c r="AD108"/>
  <c r="AC108"/>
  <c r="AA108"/>
  <c r="Z108"/>
  <c r="X108"/>
  <c r="W108"/>
  <c r="V108"/>
  <c r="U108"/>
  <c r="S108"/>
  <c r="R108"/>
  <c r="P108"/>
  <c r="O108"/>
  <c r="N108"/>
  <c r="M108"/>
  <c r="K108"/>
  <c r="J108"/>
  <c r="H108"/>
  <c r="G108"/>
  <c r="F108"/>
  <c r="E108"/>
  <c r="C107"/>
  <c r="C108" s="1"/>
  <c r="B107"/>
  <c r="B108" s="1"/>
  <c r="AP106"/>
  <c r="AG106"/>
  <c r="Y106"/>
  <c r="Q106"/>
  <c r="I106"/>
  <c r="AG105"/>
  <c r="Y105"/>
  <c r="Q105"/>
  <c r="I105"/>
  <c r="AP98"/>
  <c r="AM99"/>
  <c r="AL99"/>
  <c r="AK99"/>
  <c r="AJ99"/>
  <c r="AI99"/>
  <c r="AH99"/>
  <c r="AF99"/>
  <c r="AE99"/>
  <c r="AD99"/>
  <c r="AC99"/>
  <c r="AA99"/>
  <c r="Z99"/>
  <c r="X99"/>
  <c r="W99"/>
  <c r="V99"/>
  <c r="U99"/>
  <c r="S99"/>
  <c r="R99"/>
  <c r="P98"/>
  <c r="P99" s="1"/>
  <c r="O99"/>
  <c r="N99"/>
  <c r="M99"/>
  <c r="K99"/>
  <c r="J99"/>
  <c r="H99"/>
  <c r="G99"/>
  <c r="F99"/>
  <c r="E99"/>
  <c r="C99"/>
  <c r="AP97"/>
  <c r="AG97"/>
  <c r="Y97"/>
  <c r="Q97"/>
  <c r="I97"/>
  <c r="AP96"/>
  <c r="Y96"/>
  <c r="Q96"/>
  <c r="I96"/>
  <c r="AM90"/>
  <c r="AL90"/>
  <c r="AK90"/>
  <c r="AJ90"/>
  <c r="AI90"/>
  <c r="AF90"/>
  <c r="AE90"/>
  <c r="AD90"/>
  <c r="AC90"/>
  <c r="AA90"/>
  <c r="X90"/>
  <c r="W90"/>
  <c r="V90"/>
  <c r="U90"/>
  <c r="S90"/>
  <c r="P90"/>
  <c r="O90"/>
  <c r="N90"/>
  <c r="M90"/>
  <c r="K90"/>
  <c r="H90"/>
  <c r="G90"/>
  <c r="E90"/>
  <c r="C90"/>
  <c r="B90"/>
  <c r="AQ88"/>
  <c r="AG88"/>
  <c r="Y88"/>
  <c r="Q88"/>
  <c r="I88"/>
  <c r="AG87"/>
  <c r="Y87"/>
  <c r="AM81"/>
  <c r="AL81"/>
  <c r="AK81"/>
  <c r="AJ81"/>
  <c r="AI81"/>
  <c r="AF81"/>
  <c r="AE81"/>
  <c r="AD81"/>
  <c r="AC81"/>
  <c r="AA81"/>
  <c r="Z81"/>
  <c r="X81"/>
  <c r="W81"/>
  <c r="V81"/>
  <c r="U81"/>
  <c r="S81"/>
  <c r="R81"/>
  <c r="P81"/>
  <c r="O81"/>
  <c r="N81"/>
  <c r="M81"/>
  <c r="K81"/>
  <c r="J81"/>
  <c r="H81"/>
  <c r="G81"/>
  <c r="F81"/>
  <c r="E81"/>
  <c r="C80"/>
  <c r="C81" s="1"/>
  <c r="B80"/>
  <c r="B81" s="1"/>
  <c r="AP79"/>
  <c r="AG79"/>
  <c r="Y79"/>
  <c r="Q79"/>
  <c r="I79"/>
  <c r="AN71"/>
  <c r="AN72" s="1"/>
  <c r="AM71"/>
  <c r="AM72" s="1"/>
  <c r="AL71"/>
  <c r="AL72" s="1"/>
  <c r="AK71"/>
  <c r="AK72" s="1"/>
  <c r="AJ71"/>
  <c r="AJ72" s="1"/>
  <c r="AI71"/>
  <c r="AH71"/>
  <c r="AH72" s="1"/>
  <c r="AF72"/>
  <c r="AE72"/>
  <c r="AD72"/>
  <c r="AC72"/>
  <c r="AA72"/>
  <c r="Z72"/>
  <c r="X72"/>
  <c r="W72"/>
  <c r="V72"/>
  <c r="U72"/>
  <c r="S72"/>
  <c r="R72"/>
  <c r="P72"/>
  <c r="O72"/>
  <c r="N72"/>
  <c r="M72"/>
  <c r="K72"/>
  <c r="H72"/>
  <c r="G72"/>
  <c r="F72"/>
  <c r="E72"/>
  <c r="C72"/>
  <c r="AP70"/>
  <c r="AG70"/>
  <c r="Y70"/>
  <c r="Q70"/>
  <c r="I70"/>
  <c r="Y69"/>
  <c r="Q69"/>
  <c r="I69"/>
  <c r="AQ67"/>
  <c r="AN62"/>
  <c r="AN63" s="1"/>
  <c r="AM63"/>
  <c r="AL63"/>
  <c r="AK63"/>
  <c r="AJ63"/>
  <c r="AI63"/>
  <c r="AF63"/>
  <c r="AE63"/>
  <c r="AD63"/>
  <c r="AB63"/>
  <c r="AA63"/>
  <c r="Z63"/>
  <c r="X63"/>
  <c r="W63"/>
  <c r="V63"/>
  <c r="T63"/>
  <c r="S63"/>
  <c r="R63"/>
  <c r="P63"/>
  <c r="O63"/>
  <c r="N63"/>
  <c r="L63"/>
  <c r="K63"/>
  <c r="J63"/>
  <c r="H63"/>
  <c r="G63"/>
  <c r="F63"/>
  <c r="D62"/>
  <c r="D63" s="1"/>
  <c r="C62"/>
  <c r="C63" s="1"/>
  <c r="B62"/>
  <c r="B63" s="1"/>
  <c r="AP61"/>
  <c r="AG61"/>
  <c r="Y61"/>
  <c r="Q61"/>
  <c r="I61"/>
  <c r="AG60"/>
  <c r="Y60"/>
  <c r="Q60"/>
  <c r="I60"/>
  <c r="AD54"/>
  <c r="AE54"/>
  <c r="S54"/>
  <c r="R54"/>
  <c r="P54"/>
  <c r="O54"/>
  <c r="N54"/>
  <c r="M54"/>
  <c r="AN53"/>
  <c r="AN54" s="1"/>
  <c r="AM53"/>
  <c r="AM54" s="1"/>
  <c r="AL53"/>
  <c r="AL54" s="1"/>
  <c r="AK53"/>
  <c r="AF54"/>
  <c r="X54"/>
  <c r="H54"/>
  <c r="B53"/>
  <c r="B54" s="1"/>
  <c r="AP52"/>
  <c r="AG52"/>
  <c r="Y52"/>
  <c r="Q52"/>
  <c r="I52"/>
  <c r="AG51"/>
  <c r="Y51"/>
  <c r="AQ49"/>
  <c r="AR49" s="1"/>
  <c r="O45"/>
  <c r="AL45"/>
  <c r="AK45"/>
  <c r="AI45"/>
  <c r="AE45"/>
  <c r="AC45"/>
  <c r="AB45"/>
  <c r="AA45"/>
  <c r="V45"/>
  <c r="U45"/>
  <c r="T45"/>
  <c r="S45"/>
  <c r="AN45"/>
  <c r="AF45"/>
  <c r="X45"/>
  <c r="W45"/>
  <c r="P45"/>
  <c r="H45"/>
  <c r="G45"/>
  <c r="F45"/>
  <c r="E45"/>
  <c r="D45"/>
  <c r="B45"/>
  <c r="AG43"/>
  <c r="Y43"/>
  <c r="Q43"/>
  <c r="I43"/>
  <c r="AG42"/>
  <c r="AE47" s="1"/>
  <c r="Q42"/>
  <c r="I42"/>
  <c r="AD36"/>
  <c r="AN36"/>
  <c r="AM36"/>
  <c r="AF36"/>
  <c r="X36"/>
  <c r="P35"/>
  <c r="P36" s="1"/>
  <c r="M35"/>
  <c r="M36" s="1"/>
  <c r="L35"/>
  <c r="K35"/>
  <c r="K36" s="1"/>
  <c r="J35"/>
  <c r="J36" s="1"/>
  <c r="H35"/>
  <c r="H36" s="1"/>
  <c r="F35"/>
  <c r="F36" s="1"/>
  <c r="E35"/>
  <c r="E36" s="1"/>
  <c r="D35"/>
  <c r="D36" s="1"/>
  <c r="C35"/>
  <c r="C36" s="1"/>
  <c r="B35"/>
  <c r="B36" s="1"/>
  <c r="AP34"/>
  <c r="AG34"/>
  <c r="Y34"/>
  <c r="Q34"/>
  <c r="I34"/>
  <c r="AG33"/>
  <c r="Y33"/>
  <c r="Q33"/>
  <c r="N38" s="1"/>
  <c r="N35" s="1"/>
  <c r="N36" s="1"/>
  <c r="I33"/>
  <c r="G35" s="1"/>
  <c r="G36" s="1"/>
  <c r="AJ27"/>
  <c r="AI27"/>
  <c r="AE27"/>
  <c r="AA27"/>
  <c r="V27"/>
  <c r="U27"/>
  <c r="T27"/>
  <c r="N27"/>
  <c r="M27"/>
  <c r="L27"/>
  <c r="K27"/>
  <c r="J27"/>
  <c r="G27"/>
  <c r="F27"/>
  <c r="D27"/>
  <c r="C27"/>
  <c r="AN27"/>
  <c r="AM26"/>
  <c r="AM27" s="1"/>
  <c r="AL26"/>
  <c r="AL27" s="1"/>
  <c r="AK26"/>
  <c r="AF27"/>
  <c r="AD27"/>
  <c r="X27"/>
  <c r="W27"/>
  <c r="S27"/>
  <c r="P27"/>
  <c r="O27"/>
  <c r="H27"/>
  <c r="E27"/>
  <c r="AP25"/>
  <c r="AG25"/>
  <c r="Y25"/>
  <c r="Q25"/>
  <c r="I25"/>
  <c r="AP24"/>
  <c r="AG24"/>
  <c r="Y24"/>
  <c r="Q24"/>
  <c r="I24"/>
  <c r="AN18"/>
  <c r="AP17"/>
  <c r="AM18"/>
  <c r="AL18"/>
  <c r="AK18"/>
  <c r="AJ18"/>
  <c r="AI18"/>
  <c r="AH18"/>
  <c r="AF18"/>
  <c r="AE18"/>
  <c r="AD18"/>
  <c r="AC18"/>
  <c r="AB18"/>
  <c r="AA18"/>
  <c r="Z18"/>
  <c r="X18"/>
  <c r="W18"/>
  <c r="V18"/>
  <c r="U18"/>
  <c r="T18"/>
  <c r="S18"/>
  <c r="R18"/>
  <c r="P18"/>
  <c r="O18"/>
  <c r="N18"/>
  <c r="L18"/>
  <c r="K18"/>
  <c r="J18"/>
  <c r="H17"/>
  <c r="G18"/>
  <c r="D18"/>
  <c r="C18"/>
  <c r="B18"/>
  <c r="AP16"/>
  <c r="AG16"/>
  <c r="Y16"/>
  <c r="Q16"/>
  <c r="I16"/>
  <c r="AP15"/>
  <c r="AG15"/>
  <c r="Y15"/>
  <c r="Q15"/>
  <c r="S9"/>
  <c r="AL9"/>
  <c r="AK9"/>
  <c r="AJ9"/>
  <c r="AI9"/>
  <c r="AF9"/>
  <c r="AE9"/>
  <c r="AD9"/>
  <c r="AC9"/>
  <c r="AB9"/>
  <c r="AA9"/>
  <c r="Z9"/>
  <c r="X9"/>
  <c r="W9"/>
  <c r="V9"/>
  <c r="U9"/>
  <c r="T9"/>
  <c r="P9"/>
  <c r="O9"/>
  <c r="L9"/>
  <c r="K9"/>
  <c r="J9"/>
  <c r="H8"/>
  <c r="H9" s="1"/>
  <c r="G8"/>
  <c r="G9" s="1"/>
  <c r="F8"/>
  <c r="F9" s="1"/>
  <c r="E8"/>
  <c r="E9" s="1"/>
  <c r="D8"/>
  <c r="D9" s="1"/>
  <c r="C8"/>
  <c r="C9" s="1"/>
  <c r="B8"/>
  <c r="AP7"/>
  <c r="AG7"/>
  <c r="Y7"/>
  <c r="Q7"/>
  <c r="I7"/>
  <c r="AG6"/>
  <c r="Y6"/>
  <c r="Q6"/>
  <c r="I6"/>
  <c r="F1"/>
  <c r="E1"/>
  <c r="B99"/>
  <c r="I98"/>
  <c r="AI63" i="2"/>
  <c r="AH81" i="1"/>
  <c r="AP80"/>
  <c r="AH90"/>
  <c r="AQ89"/>
  <c r="Z90"/>
  <c r="AG89"/>
  <c r="G72" i="2"/>
  <c r="R90" i="1"/>
  <c r="Y89"/>
  <c r="J90"/>
  <c r="Q89"/>
  <c r="F90"/>
  <c r="I89"/>
  <c r="M81" i="2"/>
  <c r="Q90"/>
  <c r="M45"/>
  <c r="AL36"/>
  <c r="B72" i="1"/>
  <c r="I71"/>
  <c r="J72"/>
  <c r="Q71"/>
  <c r="AI36" i="2"/>
  <c r="K45"/>
  <c r="G81"/>
  <c r="K99"/>
  <c r="P108"/>
  <c r="L18"/>
  <c r="AJ90"/>
  <c r="T99"/>
  <c r="G108"/>
  <c r="I35"/>
  <c r="I36" s="1"/>
  <c r="K36"/>
  <c r="AJ63"/>
  <c r="L63"/>
  <c r="AB63"/>
  <c r="N36"/>
  <c r="M54"/>
  <c r="T72"/>
  <c r="AB99"/>
  <c r="F36"/>
  <c r="AD36"/>
  <c r="U81"/>
  <c r="L90"/>
  <c r="F108"/>
  <c r="H63"/>
  <c r="E18"/>
  <c r="K72"/>
  <c r="H90"/>
  <c r="F99"/>
  <c r="U108"/>
  <c r="AH63" i="1"/>
  <c r="AD18" i="2"/>
  <c r="E54"/>
  <c r="AC72"/>
  <c r="M90"/>
  <c r="O99"/>
  <c r="AC99"/>
  <c r="L108"/>
  <c r="AH36" i="1"/>
  <c r="L36" i="2"/>
  <c r="AA27"/>
  <c r="U72"/>
  <c r="I90"/>
  <c r="S90"/>
  <c r="T18"/>
  <c r="G36"/>
  <c r="Q81"/>
  <c r="AA81"/>
  <c r="V54" i="1"/>
  <c r="U18" i="2"/>
  <c r="U45"/>
  <c r="O54"/>
  <c r="P72"/>
  <c r="AK90"/>
  <c r="D54" i="1"/>
  <c r="K18" i="2"/>
  <c r="AC18"/>
  <c r="S36"/>
  <c r="C72"/>
  <c r="H81"/>
  <c r="V81"/>
  <c r="AJ81"/>
  <c r="AB90"/>
  <c r="AM9" i="1"/>
  <c r="M9"/>
  <c r="AG98"/>
  <c r="J22" i="6"/>
  <c r="K27" i="3"/>
  <c r="AP6" i="1"/>
  <c r="R9"/>
  <c r="AP8"/>
  <c r="AN9"/>
  <c r="U27" i="2"/>
  <c r="AB27"/>
  <c r="AJ27"/>
  <c r="E18" i="1"/>
  <c r="AI36"/>
  <c r="M36" i="2"/>
  <c r="F18"/>
  <c r="N18" i="3"/>
  <c r="O18" i="2"/>
  <c r="X18"/>
  <c r="X45"/>
  <c r="AM45"/>
  <c r="E81"/>
  <c r="I81"/>
  <c r="N81"/>
  <c r="S81"/>
  <c r="AB81"/>
  <c r="AK81"/>
  <c r="D99"/>
  <c r="H99"/>
  <c r="M99"/>
  <c r="Q99"/>
  <c r="V99"/>
  <c r="AA99"/>
  <c r="AE99"/>
  <c r="N108"/>
  <c r="Z38" i="6"/>
  <c r="AD46"/>
  <c r="S35" i="1"/>
  <c r="S36" s="1"/>
  <c r="W36"/>
  <c r="AJ36"/>
  <c r="U36"/>
  <c r="I44"/>
  <c r="E54"/>
  <c r="K54"/>
  <c r="Y45" i="2"/>
  <c r="F18" i="1"/>
  <c r="W54"/>
  <c r="AC54"/>
  <c r="G38" i="6"/>
  <c r="N45" i="2"/>
  <c r="S38" i="6"/>
  <c r="Q46"/>
  <c r="T36" i="1"/>
  <c r="Z36"/>
  <c r="V36"/>
  <c r="AL36"/>
  <c r="G18" i="2"/>
  <c r="Y18"/>
  <c r="AE27"/>
  <c r="W72"/>
  <c r="K108"/>
  <c r="T108"/>
  <c r="D22" i="6"/>
  <c r="D27" i="3"/>
  <c r="L22" i="6"/>
  <c r="M27" i="3"/>
  <c r="Y22" i="6"/>
  <c r="AB27" i="3"/>
  <c r="L45" i="1"/>
  <c r="Z54"/>
  <c r="AG80"/>
  <c r="K45"/>
  <c r="AJ54"/>
  <c r="AG107"/>
  <c r="X36" i="2"/>
  <c r="AL45"/>
  <c r="T54"/>
  <c r="AA54"/>
  <c r="F72"/>
  <c r="X72"/>
  <c r="L81"/>
  <c r="AD81"/>
  <c r="V90"/>
  <c r="AE90"/>
  <c r="E99"/>
  <c r="S99"/>
  <c r="E108"/>
  <c r="S108"/>
  <c r="L38" i="6"/>
  <c r="S45" i="3"/>
  <c r="T38" i="6"/>
  <c r="AC45" i="2"/>
  <c r="AF38" i="6"/>
  <c r="AN45" i="2"/>
  <c r="AG43" i="6"/>
  <c r="AH43" s="1"/>
  <c r="R46"/>
  <c r="AG44"/>
  <c r="AH44" s="1"/>
  <c r="N9" i="1"/>
  <c r="F54"/>
  <c r="L54"/>
  <c r="AI54"/>
  <c r="W18" i="2"/>
  <c r="AE45"/>
  <c r="O72"/>
  <c r="P81"/>
  <c r="AI81"/>
  <c r="I99"/>
  <c r="I108"/>
  <c r="E38" i="6"/>
  <c r="O38"/>
  <c r="Y38"/>
  <c r="D46"/>
  <c r="O46"/>
  <c r="R54" i="3"/>
  <c r="Z46" i="6"/>
  <c r="AN39" i="1"/>
  <c r="Z45"/>
  <c r="AD45"/>
  <c r="AJ45"/>
  <c r="AO45"/>
  <c r="D72" i="3"/>
  <c r="E72" i="2"/>
  <c r="S72"/>
  <c r="P90"/>
  <c r="U90"/>
  <c r="AD90"/>
  <c r="H108"/>
  <c r="L107" i="3"/>
  <c r="L108" s="1"/>
  <c r="M108" i="2"/>
  <c r="Q108"/>
  <c r="V108"/>
  <c r="AJ107"/>
  <c r="AJ108" s="1"/>
  <c r="AE36" i="1"/>
  <c r="AK36"/>
  <c r="M45"/>
  <c r="U54"/>
  <c r="AA54"/>
  <c r="AG62"/>
  <c r="AG71"/>
  <c r="Y107"/>
  <c r="S18" i="2"/>
  <c r="I72"/>
  <c r="G90"/>
  <c r="N45" i="1"/>
  <c r="C54"/>
  <c r="G54"/>
  <c r="AB54"/>
  <c r="Y62"/>
  <c r="Y71"/>
  <c r="Q80"/>
  <c r="Y98"/>
  <c r="AK9" i="2"/>
  <c r="N18"/>
  <c r="G27"/>
  <c r="T27"/>
  <c r="R35" i="1"/>
  <c r="R36" s="1"/>
  <c r="AB18" i="2"/>
  <c r="N72"/>
  <c r="AB72"/>
  <c r="K81"/>
  <c r="O81"/>
  <c r="T81"/>
  <c r="AC81"/>
  <c r="AP80"/>
  <c r="D18"/>
  <c r="M18"/>
  <c r="V18"/>
  <c r="AA18"/>
  <c r="AD18" i="3"/>
  <c r="AE18" i="2"/>
  <c r="AG19" i="6"/>
  <c r="AH19" s="1"/>
  <c r="K22"/>
  <c r="T22"/>
  <c r="W27" i="2"/>
  <c r="AF22" i="6"/>
  <c r="D27" i="2"/>
  <c r="K27"/>
  <c r="AF27"/>
  <c r="T36" i="3"/>
  <c r="U36" i="2"/>
  <c r="AD36" i="3"/>
  <c r="AE36" i="2"/>
  <c r="O36"/>
  <c r="W36"/>
  <c r="S45"/>
  <c r="AA45"/>
  <c r="K54"/>
  <c r="K63"/>
  <c r="O63"/>
  <c r="T63"/>
  <c r="AC63"/>
  <c r="AL63"/>
  <c r="C99"/>
  <c r="G99"/>
  <c r="L99"/>
  <c r="P99"/>
  <c r="U99"/>
  <c r="Y98"/>
  <c r="Y99" s="1"/>
  <c r="AD99"/>
  <c r="AB54"/>
  <c r="AH9" i="1"/>
  <c r="I15"/>
  <c r="M18"/>
  <c r="O35"/>
  <c r="O36" s="1"/>
  <c r="AA36"/>
  <c r="Q62"/>
  <c r="Y80"/>
  <c r="Q107"/>
  <c r="AJ36" i="2"/>
  <c r="M63"/>
  <c r="AE63"/>
  <c r="N99"/>
  <c r="S22" i="6"/>
  <c r="AA36" i="2"/>
  <c r="M45" i="3"/>
  <c r="AD54" i="2"/>
  <c r="AK54"/>
  <c r="L72"/>
  <c r="AD72"/>
  <c r="N90"/>
  <c r="O108"/>
  <c r="AD22" i="6"/>
  <c r="U30"/>
  <c r="AA36" i="3"/>
  <c r="E46" i="6"/>
  <c r="G54" i="2"/>
  <c r="H54"/>
  <c r="C72" i="3"/>
  <c r="D72" i="2"/>
  <c r="G72" i="3"/>
  <c r="H72" i="2"/>
  <c r="M72"/>
  <c r="Q72"/>
  <c r="V72"/>
  <c r="AA72"/>
  <c r="AE72"/>
  <c r="AJ72"/>
  <c r="O90"/>
  <c r="T90"/>
  <c r="AC90"/>
  <c r="AL90"/>
  <c r="E22" i="6"/>
  <c r="E27" i="3"/>
  <c r="M22" i="6"/>
  <c r="O27" i="2"/>
  <c r="Z22" i="6"/>
  <c r="AG20"/>
  <c r="AH20" s="1"/>
  <c r="AG28"/>
  <c r="AH28" s="1"/>
  <c r="AC30"/>
  <c r="AK36" i="2"/>
  <c r="N38" i="6"/>
  <c r="U38"/>
  <c r="B46"/>
  <c r="K46"/>
  <c r="X46"/>
  <c r="Y26" i="1"/>
  <c r="R27"/>
  <c r="AH27"/>
  <c r="AG26"/>
  <c r="Z27"/>
  <c r="AH45"/>
  <c r="Y44"/>
  <c r="AG8"/>
  <c r="T54"/>
  <c r="E63"/>
  <c r="M63"/>
  <c r="U63"/>
  <c r="AC63"/>
  <c r="D72"/>
  <c r="L72"/>
  <c r="T72"/>
  <c r="AB72"/>
  <c r="D81"/>
  <c r="L81"/>
  <c r="T81"/>
  <c r="AB81"/>
  <c r="AN81"/>
  <c r="D90"/>
  <c r="L90"/>
  <c r="T90"/>
  <c r="AB90"/>
  <c r="AN90"/>
  <c r="D99"/>
  <c r="L99"/>
  <c r="T99"/>
  <c r="AB99"/>
  <c r="AN99"/>
  <c r="D108"/>
  <c r="L108"/>
  <c r="T108"/>
  <c r="AB108"/>
  <c r="V27" i="3"/>
  <c r="S36"/>
  <c r="T36" i="2"/>
  <c r="AB36" i="3"/>
  <c r="AC36" i="2"/>
  <c r="C45" i="1"/>
  <c r="Z8" i="2"/>
  <c r="AI9"/>
  <c r="AB45" i="3"/>
  <c r="Q17" i="1"/>
  <c r="AR48"/>
  <c r="AS49"/>
  <c r="AA9" i="2"/>
  <c r="AH8"/>
  <c r="N27" i="3"/>
  <c r="AJ36"/>
  <c r="Y17" i="1"/>
  <c r="AG17"/>
  <c r="Q26"/>
  <c r="AH27" i="3"/>
  <c r="F54"/>
  <c r="S63" i="2"/>
  <c r="AA63"/>
  <c r="P30" i="6"/>
  <c r="F56" i="11"/>
  <c r="AI36" i="3"/>
  <c r="I46" i="6"/>
  <c r="B22"/>
  <c r="R18" i="3"/>
  <c r="AG27" i="6"/>
  <c r="AH27" s="1"/>
  <c r="AG36"/>
  <c r="AH36" s="1"/>
  <c r="B72" i="3"/>
  <c r="AG35" i="6"/>
  <c r="AH35" s="1"/>
  <c r="I71" i="3"/>
  <c r="L27" i="2"/>
  <c r="AI90"/>
  <c r="K90"/>
  <c r="R89"/>
  <c r="AA90"/>
  <c r="AL81"/>
  <c r="AI72"/>
  <c r="AP71"/>
  <c r="AB36"/>
  <c r="N27"/>
  <c r="AC27"/>
  <c r="R62"/>
  <c r="AI54"/>
  <c r="AH54" i="1"/>
  <c r="J54"/>
  <c r="Q53"/>
  <c r="Q8"/>
  <c r="E27" i="2"/>
  <c r="Q44" i="1"/>
  <c r="J89" i="2"/>
  <c r="Y8" i="1"/>
  <c r="T45" i="2"/>
  <c r="J80"/>
  <c r="AA45" i="3"/>
  <c r="AB45" i="2"/>
  <c r="AI45" i="3"/>
  <c r="AJ45" i="2"/>
  <c r="F81"/>
  <c r="S54"/>
  <c r="J98"/>
  <c r="R71"/>
  <c r="T54" i="3"/>
  <c r="U54" i="2"/>
  <c r="F63"/>
  <c r="AG44" i="1"/>
  <c r="K45" i="3"/>
  <c r="V54" i="2"/>
  <c r="E54" i="3"/>
  <c r="F54" i="2"/>
  <c r="AH45" i="3"/>
  <c r="AD54"/>
  <c r="AE54" i="2"/>
  <c r="V45" i="3"/>
  <c r="W45" i="2"/>
  <c r="D54"/>
  <c r="M27"/>
  <c r="J71"/>
  <c r="F27"/>
  <c r="AG53" i="1"/>
  <c r="J45"/>
  <c r="AC45" i="3"/>
  <c r="AD45" i="2"/>
  <c r="Y53" i="1"/>
  <c r="Z17" i="2"/>
  <c r="AG35" i="1"/>
  <c r="AC54" i="2"/>
  <c r="U45" i="3"/>
  <c r="AP26" i="2"/>
  <c r="AP27" s="1"/>
  <c r="J107"/>
  <c r="R98"/>
  <c r="R80"/>
  <c r="AK45"/>
  <c r="R107"/>
  <c r="AP35" i="1"/>
  <c r="M54" i="3"/>
  <c r="N54" i="2"/>
  <c r="V36"/>
  <c r="AM27" i="3"/>
  <c r="AI27" i="2"/>
  <c r="AP35"/>
  <c r="I26" i="1"/>
  <c r="B27"/>
  <c r="AJ54" i="2"/>
  <c r="H56" i="11"/>
  <c r="AI54" i="3"/>
  <c r="L45" i="2"/>
  <c r="AI45"/>
  <c r="U54" i="3"/>
  <c r="V27" i="2"/>
  <c r="AD27"/>
  <c r="U27" i="3"/>
  <c r="AC27"/>
  <c r="AB54"/>
  <c r="C54"/>
  <c r="E56" i="11"/>
  <c r="AJ27" i="3"/>
  <c r="L27"/>
  <c r="AK27" i="2"/>
  <c r="V45"/>
  <c r="Z44"/>
  <c r="L54"/>
  <c r="C27"/>
  <c r="K54" i="3"/>
  <c r="B27"/>
  <c r="U36"/>
  <c r="AO63" i="2"/>
  <c r="K81" i="11"/>
  <c r="J81"/>
  <c r="J80"/>
  <c r="M80"/>
  <c r="M81"/>
  <c r="G81"/>
  <c r="G80"/>
  <c r="L81"/>
  <c r="L80"/>
  <c r="D81"/>
  <c r="D80"/>
  <c r="C81"/>
  <c r="C80"/>
  <c r="K80"/>
  <c r="N81"/>
  <c r="N80"/>
  <c r="F81"/>
  <c r="F80"/>
  <c r="E81"/>
  <c r="E80"/>
  <c r="H81"/>
  <c r="H80"/>
  <c r="I80"/>
  <c r="I81"/>
  <c r="O77"/>
  <c r="J72" i="2" l="1"/>
  <c r="I44"/>
  <c r="Q53"/>
  <c r="Q54" s="1"/>
  <c r="AN38" i="1"/>
  <c r="W53" i="2"/>
  <c r="W54" s="1"/>
  <c r="AE107"/>
  <c r="AE108" s="1"/>
  <c r="AF35"/>
  <c r="AF36" s="1"/>
  <c r="Z9"/>
  <c r="F8" i="3"/>
  <c r="F9" s="1"/>
  <c r="Q27" i="1"/>
  <c r="AG80" i="2"/>
  <c r="AG81" s="1"/>
  <c r="Y81" i="1"/>
  <c r="AF89" i="2"/>
  <c r="AF90" s="1"/>
  <c r="AG9" i="3"/>
  <c r="AG107" i="2"/>
  <c r="AG108" s="1"/>
  <c r="AF44"/>
  <c r="AF45" s="1"/>
  <c r="AO89"/>
  <c r="AO90" s="1"/>
  <c r="O81" i="11"/>
  <c r="AQ90" i="1"/>
  <c r="AM107" i="2"/>
  <c r="AM108" s="1"/>
  <c r="Q90" i="1"/>
  <c r="AP72" i="2"/>
  <c r="I72" i="3"/>
  <c r="AN108" i="1"/>
  <c r="AO62" i="3"/>
  <c r="AO63" s="1"/>
  <c r="H45"/>
  <c r="I44"/>
  <c r="I45" s="1"/>
  <c r="Q9"/>
  <c r="E57" i="11"/>
  <c r="J90" i="2"/>
  <c r="I107" i="1"/>
  <c r="I108" s="1"/>
  <c r="AL89" i="3"/>
  <c r="AL90" s="1"/>
  <c r="AP45" i="2"/>
  <c r="J108"/>
  <c r="Q18" i="1"/>
  <c r="AP99"/>
  <c r="AG54"/>
  <c r="J99" i="2"/>
  <c r="R90"/>
  <c r="Q81" i="1"/>
  <c r="O44" i="2"/>
  <c r="O45" s="1"/>
  <c r="Y53"/>
  <c r="Y54" s="1"/>
  <c r="P53"/>
  <c r="P54" s="1"/>
  <c r="Y71"/>
  <c r="Z71" s="1"/>
  <c r="Z72" s="1"/>
  <c r="AC107"/>
  <c r="AC108" s="1"/>
  <c r="AP81" i="1"/>
  <c r="AP18"/>
  <c r="I90"/>
  <c r="AG36"/>
  <c r="AG108"/>
  <c r="Y18"/>
  <c r="P26" i="2"/>
  <c r="P27" s="1"/>
  <c r="AG99" i="1"/>
  <c r="I80"/>
  <c r="I81" s="1"/>
  <c r="I27"/>
  <c r="AQ42" i="2"/>
  <c r="F9" i="4" s="1"/>
  <c r="AQ43" i="2"/>
  <c r="AQ51"/>
  <c r="G9" i="4" s="1"/>
  <c r="AQ52" i="2"/>
  <c r="AQ70"/>
  <c r="AQ97"/>
  <c r="AP36"/>
  <c r="AG18" i="1"/>
  <c r="AO26" i="3"/>
  <c r="AO27" s="1"/>
  <c r="H8"/>
  <c r="H9" s="1"/>
  <c r="Y54" i="1"/>
  <c r="Q72"/>
  <c r="AH9" i="2"/>
  <c r="Q63" i="1"/>
  <c r="Q98"/>
  <c r="AQ98" s="1"/>
  <c r="L6" i="4" s="1"/>
  <c r="AG72" i="1"/>
  <c r="X26" i="2"/>
  <c r="X27" s="1"/>
  <c r="AJ98"/>
  <c r="AJ99" s="1"/>
  <c r="AG98"/>
  <c r="AG99" s="1"/>
  <c r="Y90" i="1"/>
  <c r="I99"/>
  <c r="AQ105" i="2"/>
  <c r="AQ106"/>
  <c r="AD80" i="3"/>
  <c r="AD81" s="1"/>
  <c r="C57" i="11"/>
  <c r="L82"/>
  <c r="AP36" i="1"/>
  <c r="R108" i="2"/>
  <c r="P17"/>
  <c r="R17" s="1"/>
  <c r="R18" s="1"/>
  <c r="W80"/>
  <c r="W81" s="1"/>
  <c r="H44"/>
  <c r="H45" s="1"/>
  <c r="AQ60" i="1"/>
  <c r="AQ61"/>
  <c r="AQ69"/>
  <c r="J22" i="11" s="1"/>
  <c r="AR87" i="1"/>
  <c r="K5" i="4" s="1"/>
  <c r="AR6" i="2"/>
  <c r="C39" i="11" s="1"/>
  <c r="AR7" i="2"/>
  <c r="AQ16"/>
  <c r="AQ24"/>
  <c r="E39" i="11" s="1"/>
  <c r="AQ25" i="2"/>
  <c r="AQ34"/>
  <c r="AO54" i="3"/>
  <c r="D9" i="4"/>
  <c r="Y45" i="1"/>
  <c r="AR44"/>
  <c r="F6" i="4" s="1"/>
  <c r="Y72" i="1"/>
  <c r="H57" i="11"/>
  <c r="Z18" i="2"/>
  <c r="AG45" i="1"/>
  <c r="R72" i="2"/>
  <c r="Q9" i="1"/>
  <c r="I17" i="2"/>
  <c r="I18" s="1"/>
  <c r="Y63" i="1"/>
  <c r="Z107" i="3"/>
  <c r="Z108" s="1"/>
  <c r="AO35"/>
  <c r="AO36" s="1"/>
  <c r="AF17"/>
  <c r="AF18" s="1"/>
  <c r="C17" i="2"/>
  <c r="C18" s="1"/>
  <c r="AR89" i="1"/>
  <c r="AQ24"/>
  <c r="E22" i="11" s="1"/>
  <c r="AQ34" i="1"/>
  <c r="AQ79"/>
  <c r="AR88"/>
  <c r="AQ96"/>
  <c r="AQ97"/>
  <c r="AQ105"/>
  <c r="AQ106"/>
  <c r="AQ69" i="2"/>
  <c r="W98" i="3"/>
  <c r="W99" s="1"/>
  <c r="AC107"/>
  <c r="AC108" s="1"/>
  <c r="J82" i="11"/>
  <c r="AQ25" i="1"/>
  <c r="AQ78" i="2"/>
  <c r="K39" i="11" s="1"/>
  <c r="AQ79" i="2"/>
  <c r="AR88"/>
  <c r="AP108" i="1"/>
  <c r="AR87" i="2"/>
  <c r="K9" i="4" s="1"/>
  <c r="Z45" i="2"/>
  <c r="R99"/>
  <c r="J81"/>
  <c r="AO17" i="3"/>
  <c r="AO18" s="1"/>
  <c r="AO99" i="2"/>
  <c r="AG89"/>
  <c r="AG90" s="1"/>
  <c r="AF98"/>
  <c r="AF99" s="1"/>
  <c r="AH98" i="3"/>
  <c r="AH99" s="1"/>
  <c r="I62" i="1"/>
  <c r="I63" s="1"/>
  <c r="AN89" i="2"/>
  <c r="AN90" s="1"/>
  <c r="AG81" i="1"/>
  <c r="AP62"/>
  <c r="AP63" s="1"/>
  <c r="AR43"/>
  <c r="AQ51"/>
  <c r="H22" i="11" s="1"/>
  <c r="AQ52" i="1"/>
  <c r="AQ70"/>
  <c r="AQ15" i="2"/>
  <c r="AQ60"/>
  <c r="AQ61"/>
  <c r="AQ96"/>
  <c r="AP42" i="3"/>
  <c r="F13" i="4" s="1"/>
  <c r="F15" s="1"/>
  <c r="AP51" i="3"/>
  <c r="G13" i="4" s="1"/>
  <c r="AP52" i="3"/>
  <c r="AN54"/>
  <c r="AP69"/>
  <c r="J55" i="11" s="1"/>
  <c r="AP70" i="3"/>
  <c r="AP97"/>
  <c r="AQ78" i="1"/>
  <c r="AQ33" i="2"/>
  <c r="AQ33" i="1"/>
  <c r="I45" i="2"/>
  <c r="AF71" i="3"/>
  <c r="AF72" s="1"/>
  <c r="AG71" i="2"/>
  <c r="AG72" s="1"/>
  <c r="AH62"/>
  <c r="AH63" s="1"/>
  <c r="Y63"/>
  <c r="Z62"/>
  <c r="I80" i="3"/>
  <c r="I81" s="1"/>
  <c r="D81"/>
  <c r="Y35" i="1"/>
  <c r="I107" i="3"/>
  <c r="I108" s="1"/>
  <c r="AG53" i="2"/>
  <c r="AG54" s="1"/>
  <c r="Q35"/>
  <c r="Q36" s="1"/>
  <c r="G26" i="3"/>
  <c r="G27" s="1"/>
  <c r="Y107" i="2"/>
  <c r="Y108" s="1"/>
  <c r="L36" i="1"/>
  <c r="Q35"/>
  <c r="Q36" s="1"/>
  <c r="AP17" i="2"/>
  <c r="AP18" s="1"/>
  <c r="AO18"/>
  <c r="AL35" i="3"/>
  <c r="AL36" s="1"/>
  <c r="AM35" i="2"/>
  <c r="AM36" s="1"/>
  <c r="AE107" i="3"/>
  <c r="AE108" s="1"/>
  <c r="AF107" i="2"/>
  <c r="AF108" s="1"/>
  <c r="AJ107" i="3"/>
  <c r="AJ108" s="1"/>
  <c r="AK107" i="2"/>
  <c r="AK108" s="1"/>
  <c r="AP43" i="3"/>
  <c r="D82" i="11"/>
  <c r="D83"/>
  <c r="AG63" i="1"/>
  <c r="AP33" i="3"/>
  <c r="E13" i="4" s="1"/>
  <c r="E15" s="1"/>
  <c r="R81" i="2"/>
  <c r="Q45" i="1"/>
  <c r="Q54"/>
  <c r="I53"/>
  <c r="I54" s="1"/>
  <c r="J62" i="2"/>
  <c r="J63" s="1"/>
  <c r="AG9" i="1"/>
  <c r="Y27"/>
  <c r="AP81" i="2"/>
  <c r="Y99" i="1"/>
  <c r="Y108"/>
  <c r="AL107" i="2"/>
  <c r="AL108" s="1"/>
  <c r="Q44"/>
  <c r="Q45" s="1"/>
  <c r="I72" i="1"/>
  <c r="AG90"/>
  <c r="AP99" i="2"/>
  <c r="AP15" i="3"/>
  <c r="C13" i="4" s="1"/>
  <c r="AP16" i="3"/>
  <c r="AP78"/>
  <c r="J13" i="4" s="1"/>
  <c r="AP106" i="3"/>
  <c r="AP9"/>
  <c r="AP34"/>
  <c r="R63" i="2"/>
  <c r="I45" i="1"/>
  <c r="S26" i="2"/>
  <c r="S27" s="1"/>
  <c r="AP105" i="3"/>
  <c r="Q26" i="2"/>
  <c r="H26" i="3"/>
  <c r="I26" i="2"/>
  <c r="X26" i="3"/>
  <c r="Y26" i="2"/>
  <c r="W89" i="3"/>
  <c r="W90" s="1"/>
  <c r="X89" i="2"/>
  <c r="X90" s="1"/>
  <c r="E82" i="11"/>
  <c r="E83"/>
  <c r="I83"/>
  <c r="I82"/>
  <c r="AG27" i="1"/>
  <c r="AG89" i="3"/>
  <c r="AG90" s="1"/>
  <c r="G17"/>
  <c r="Y71"/>
  <c r="Y72" s="1"/>
  <c r="G8"/>
  <c r="H8" i="2"/>
  <c r="H9" s="1"/>
  <c r="P9"/>
  <c r="R8"/>
  <c r="R9" s="1"/>
  <c r="AE17" i="3"/>
  <c r="AE18" s="1"/>
  <c r="AF17" i="2"/>
  <c r="I53"/>
  <c r="H53" i="3"/>
  <c r="X53" i="2"/>
  <c r="W53" i="3"/>
  <c r="W54" s="1"/>
  <c r="AG54" i="6"/>
  <c r="AF80" i="2"/>
  <c r="AE80" i="3"/>
  <c r="AE81" s="1"/>
  <c r="AB107" i="2"/>
  <c r="AB108" s="1"/>
  <c r="AA107" i="3"/>
  <c r="AA108" s="1"/>
  <c r="AI107" i="2"/>
  <c r="AH107" i="3"/>
  <c r="Y9"/>
  <c r="I17" i="1"/>
  <c r="I18" s="1"/>
  <c r="H18"/>
  <c r="AK27"/>
  <c r="AP26"/>
  <c r="AP27" s="1"/>
  <c r="Q53" i="3"/>
  <c r="Q54" s="1"/>
  <c r="AO80"/>
  <c r="AO81" s="1"/>
  <c r="P17"/>
  <c r="P18" s="1"/>
  <c r="AI72" i="1"/>
  <c r="AP71"/>
  <c r="AP72" s="1"/>
  <c r="AF26" i="3"/>
  <c r="AF27" s="1"/>
  <c r="AG26" i="2"/>
  <c r="X80" i="3"/>
  <c r="X81" s="1"/>
  <c r="Y80" i="2"/>
  <c r="Y81" s="1"/>
  <c r="I89" i="3"/>
  <c r="I90" s="1"/>
  <c r="Q89"/>
  <c r="Q90" s="1"/>
  <c r="W107"/>
  <c r="W108" s="1"/>
  <c r="X107" i="2"/>
  <c r="X108" s="1"/>
  <c r="C82" i="11"/>
  <c r="C83"/>
  <c r="G83"/>
  <c r="G82"/>
  <c r="K82"/>
  <c r="K83"/>
  <c r="Q108" i="1"/>
  <c r="AI22" i="6"/>
  <c r="AQ7" i="1"/>
  <c r="AQ6" i="3"/>
  <c r="B13" i="4" s="1"/>
  <c r="AP24" i="3"/>
  <c r="D13" i="4" s="1"/>
  <c r="D15" s="1"/>
  <c r="AP79" i="3"/>
  <c r="AQ87"/>
  <c r="K13" i="4" s="1"/>
  <c r="AP60" i="3"/>
  <c r="I55" i="11" s="1"/>
  <c r="AP61" i="3"/>
  <c r="F57" i="11"/>
  <c r="AQ16" i="1"/>
  <c r="AQ88" i="3"/>
  <c r="H82" i="11"/>
  <c r="F82"/>
  <c r="O80"/>
  <c r="G35" i="3"/>
  <c r="H35" i="2"/>
  <c r="Y35"/>
  <c r="X35" i="3"/>
  <c r="P44" i="2"/>
  <c r="O44" i="3"/>
  <c r="O45" s="1"/>
  <c r="AM63" i="2"/>
  <c r="AP62"/>
  <c r="AP25" i="3"/>
  <c r="M83" i="11"/>
  <c r="M82"/>
  <c r="AP96" i="3"/>
  <c r="Q26"/>
  <c r="G9" i="2"/>
  <c r="Y9" i="1"/>
  <c r="AO71" i="3"/>
  <c r="AO72" s="1"/>
  <c r="Q98"/>
  <c r="Q99" s="1"/>
  <c r="AN44"/>
  <c r="Z18"/>
  <c r="AP9" i="1"/>
  <c r="AQ6"/>
  <c r="B9"/>
  <c r="I8"/>
  <c r="AK54"/>
  <c r="AP53"/>
  <c r="AP54" s="1"/>
  <c r="AN54" i="2"/>
  <c r="AP53"/>
  <c r="AP54" s="1"/>
  <c r="AO9"/>
  <c r="AQ8"/>
  <c r="AQ9" s="1"/>
  <c r="AE71" i="3"/>
  <c r="AE72" s="1"/>
  <c r="AF71" i="2"/>
  <c r="X89" i="3"/>
  <c r="X90" s="1"/>
  <c r="Y89" i="2"/>
  <c r="Y90" s="1"/>
  <c r="K108" i="3"/>
  <c r="Q107"/>
  <c r="Q108" s="1"/>
  <c r="B63"/>
  <c r="I62"/>
  <c r="I63" s="1"/>
  <c r="Y62"/>
  <c r="V63"/>
  <c r="G56" i="11"/>
  <c r="G57" s="1"/>
  <c r="AJ45" i="3"/>
  <c r="Y17"/>
  <c r="S18"/>
  <c r="AH17"/>
  <c r="AI17" i="2"/>
  <c r="AI18" s="1"/>
  <c r="J36" i="3"/>
  <c r="O35"/>
  <c r="O36" s="1"/>
  <c r="P35" i="2"/>
  <c r="AC36" i="3"/>
  <c r="AG35" i="2"/>
  <c r="AF35" i="3"/>
  <c r="AF36" s="1"/>
  <c r="AF44"/>
  <c r="AF45" s="1"/>
  <c r="AG44" i="2"/>
  <c r="AE53" i="3"/>
  <c r="AE54" s="1"/>
  <c r="AF53" i="2"/>
  <c r="W80" i="3"/>
  <c r="W81" s="1"/>
  <c r="X80" i="2"/>
  <c r="X81" s="1"/>
  <c r="R90" i="3"/>
  <c r="Y44"/>
  <c r="J90"/>
  <c r="AA81"/>
  <c r="Q71"/>
  <c r="Q72" s="1"/>
  <c r="AG98"/>
  <c r="AG99" s="1"/>
  <c r="I35" i="1"/>
  <c r="I36" s="1"/>
  <c r="AK90" i="3"/>
  <c r="AO45" i="2"/>
  <c r="N8" i="5"/>
  <c r="AQ15" i="1"/>
  <c r="L81" i="3"/>
  <c r="Q80"/>
  <c r="Q81" s="1"/>
  <c r="V89"/>
  <c r="V90" s="1"/>
  <c r="W89" i="2"/>
  <c r="I98" i="3"/>
  <c r="I99" s="1"/>
  <c r="V98"/>
  <c r="W98" i="2"/>
  <c r="V107" i="3"/>
  <c r="W107" i="2"/>
  <c r="K63" i="3"/>
  <c r="Q62"/>
  <c r="Q63" s="1"/>
  <c r="AG62"/>
  <c r="AG63" s="1"/>
  <c r="AF63"/>
  <c r="N82" i="11"/>
  <c r="N83"/>
  <c r="O79"/>
  <c r="O83" s="1"/>
  <c r="AQ7" i="3"/>
  <c r="B5" i="4" l="1"/>
  <c r="K55" i="11"/>
  <c r="AH80" i="2"/>
  <c r="AH81" s="1"/>
  <c r="I13" i="4"/>
  <c r="C15"/>
  <c r="P18" i="2"/>
  <c r="K6" i="4"/>
  <c r="L23" i="11" s="1"/>
  <c r="E5" i="4"/>
  <c r="R53" i="2"/>
  <c r="R54" s="1"/>
  <c r="H39" i="11"/>
  <c r="H5" s="1"/>
  <c r="AQ80" i="1"/>
  <c r="J6" i="4" s="1"/>
  <c r="AQ107" i="1"/>
  <c r="M6" i="4" s="1"/>
  <c r="N23" i="11" s="1"/>
  <c r="AH98" i="2"/>
  <c r="AH99" s="1"/>
  <c r="I5" i="4"/>
  <c r="I8" i="3"/>
  <c r="AH89" i="2"/>
  <c r="AH90" s="1"/>
  <c r="AQ17" i="1"/>
  <c r="B9" i="4"/>
  <c r="K7"/>
  <c r="G9" i="3"/>
  <c r="L39" i="11"/>
  <c r="Y72" i="2"/>
  <c r="AP89" i="3"/>
  <c r="AP90" s="1"/>
  <c r="AG80"/>
  <c r="AG81" s="1"/>
  <c r="AH107" i="2"/>
  <c r="AH108" s="1"/>
  <c r="AO98" i="3"/>
  <c r="AO99" s="1"/>
  <c r="AG17"/>
  <c r="AG18" s="1"/>
  <c r="AR90" i="1"/>
  <c r="G39" i="11"/>
  <c r="J17" i="2"/>
  <c r="J18" s="1"/>
  <c r="D5" i="4"/>
  <c r="D17" s="1"/>
  <c r="Q99" i="1"/>
  <c r="AQ89" i="2"/>
  <c r="AQ90" s="1"/>
  <c r="I22" i="11"/>
  <c r="H5" i="4"/>
  <c r="E5" i="11"/>
  <c r="L22"/>
  <c r="AF81" i="2"/>
  <c r="J44"/>
  <c r="J45" s="1"/>
  <c r="N39" i="11"/>
  <c r="M9" i="4"/>
  <c r="H9"/>
  <c r="I39" i="11"/>
  <c r="J39"/>
  <c r="J5" s="1"/>
  <c r="I9" i="4"/>
  <c r="L5"/>
  <c r="L7" s="1"/>
  <c r="M22" i="11"/>
  <c r="AQ99" i="1"/>
  <c r="K17" i="4"/>
  <c r="K19" s="1"/>
  <c r="C9"/>
  <c r="D39" i="11"/>
  <c r="AQ62" i="1"/>
  <c r="H6" i="4" s="1"/>
  <c r="Z63" i="2"/>
  <c r="AQ62"/>
  <c r="K22" i="11"/>
  <c r="J5" i="4"/>
  <c r="M39" i="11"/>
  <c r="L9" i="4"/>
  <c r="AQ26" i="1"/>
  <c r="D6" i="4" s="1"/>
  <c r="N22" i="11"/>
  <c r="M5" i="4"/>
  <c r="Q17" i="3"/>
  <c r="Q18" s="1"/>
  <c r="J9" i="4"/>
  <c r="AG107" i="3"/>
  <c r="AG108" s="1"/>
  <c r="G5" i="4"/>
  <c r="G17" s="1"/>
  <c r="G19" s="1"/>
  <c r="Y36" i="1"/>
  <c r="AQ35"/>
  <c r="E6" i="4" s="1"/>
  <c r="AQ53" i="1"/>
  <c r="G6" i="4" s="1"/>
  <c r="AQ71" i="1"/>
  <c r="I6" i="4" s="1"/>
  <c r="F39" i="11"/>
  <c r="E9" i="4"/>
  <c r="F22" i="11"/>
  <c r="G23"/>
  <c r="Q35" i="3"/>
  <c r="Q36" s="1"/>
  <c r="Y53"/>
  <c r="AG71"/>
  <c r="AG72" s="1"/>
  <c r="N55" i="11"/>
  <c r="M13" i="4"/>
  <c r="L55" i="11"/>
  <c r="Q44" i="3"/>
  <c r="Q45" s="1"/>
  <c r="AG44"/>
  <c r="AG45" s="1"/>
  <c r="AI108" i="2"/>
  <c r="AP107"/>
  <c r="AP108" s="1"/>
  <c r="H54" i="3"/>
  <c r="I53"/>
  <c r="I54" s="1"/>
  <c r="X27"/>
  <c r="Y26"/>
  <c r="Y27" s="1"/>
  <c r="O82" i="11"/>
  <c r="AG26" i="3"/>
  <c r="AG27" s="1"/>
  <c r="J53" i="2"/>
  <c r="J54" s="1"/>
  <c r="I54"/>
  <c r="J8"/>
  <c r="I27"/>
  <c r="J26"/>
  <c r="J27" s="1"/>
  <c r="Y80" i="3"/>
  <c r="Y81" s="1"/>
  <c r="AF18" i="2"/>
  <c r="AH17"/>
  <c r="AH18" s="1"/>
  <c r="G18" i="3"/>
  <c r="I17"/>
  <c r="I18" s="1"/>
  <c r="H27"/>
  <c r="I26"/>
  <c r="I27" s="1"/>
  <c r="AG27" i="2"/>
  <c r="AH26"/>
  <c r="AH27" s="1"/>
  <c r="AH108" i="3"/>
  <c r="AO107"/>
  <c r="AO108" s="1"/>
  <c r="Z53" i="2"/>
  <c r="X54"/>
  <c r="Y27"/>
  <c r="Z26"/>
  <c r="Q27"/>
  <c r="R26"/>
  <c r="R27" s="1"/>
  <c r="Z98"/>
  <c r="W99"/>
  <c r="D22" i="11"/>
  <c r="C5" i="4"/>
  <c r="AH44" i="2"/>
  <c r="AH45" s="1"/>
  <c r="AG45"/>
  <c r="AG35" i="3"/>
  <c r="AG36" s="1"/>
  <c r="Y63"/>
  <c r="AP62"/>
  <c r="Q27"/>
  <c r="Y36" i="2"/>
  <c r="Z35"/>
  <c r="W108"/>
  <c r="Z107"/>
  <c r="V99" i="3"/>
  <c r="Y98"/>
  <c r="Z80" i="2"/>
  <c r="Y18" i="3"/>
  <c r="C22" i="11"/>
  <c r="L13" i="4"/>
  <c r="M55" i="11"/>
  <c r="P45" i="2"/>
  <c r="R44"/>
  <c r="H36"/>
  <c r="J35"/>
  <c r="J36" s="1"/>
  <c r="V108" i="3"/>
  <c r="Y107"/>
  <c r="Y45"/>
  <c r="AF54" i="2"/>
  <c r="AH53"/>
  <c r="AH54" s="1"/>
  <c r="R35"/>
  <c r="R36" s="1"/>
  <c r="P36"/>
  <c r="AO44" i="3"/>
  <c r="AO45" s="1"/>
  <c r="AN45"/>
  <c r="M23" i="11"/>
  <c r="AP63" i="2"/>
  <c r="G36" i="3"/>
  <c r="I35"/>
  <c r="I36" s="1"/>
  <c r="Z89" i="2"/>
  <c r="W90"/>
  <c r="Y89" i="3"/>
  <c r="AG36" i="2"/>
  <c r="AH35"/>
  <c r="AH36" s="1"/>
  <c r="D56" i="11"/>
  <c r="AH18" i="3"/>
  <c r="AH71" i="2"/>
  <c r="AF72"/>
  <c r="I9" i="1"/>
  <c r="AQ8"/>
  <c r="B6" i="4" s="1"/>
  <c r="AG53" i="3"/>
  <c r="AG54" s="1"/>
  <c r="X36"/>
  <c r="Y35"/>
  <c r="I9"/>
  <c r="AQ8"/>
  <c r="K5" i="11" l="1"/>
  <c r="D5"/>
  <c r="B17" i="4"/>
  <c r="L24" i="11"/>
  <c r="AQ18" i="1"/>
  <c r="C6" i="4"/>
  <c r="D23" i="11" s="1"/>
  <c r="E17" i="4"/>
  <c r="E19" s="1"/>
  <c r="AQ108" i="1"/>
  <c r="M7" i="4"/>
  <c r="E7"/>
  <c r="N24" i="11"/>
  <c r="AQ81" i="1"/>
  <c r="I17" i="4"/>
  <c r="I19" s="1"/>
  <c r="L5" i="11"/>
  <c r="AQ36" i="1"/>
  <c r="I5" i="11"/>
  <c r="J17" i="4"/>
  <c r="J19" s="1"/>
  <c r="O39" i="11"/>
  <c r="N5"/>
  <c r="H17" i="4"/>
  <c r="H19" s="1"/>
  <c r="Z90" i="2"/>
  <c r="AR89"/>
  <c r="R45"/>
  <c r="AQ44"/>
  <c r="C17" i="4"/>
  <c r="AH72" i="2"/>
  <c r="AQ71"/>
  <c r="AP80" i="3"/>
  <c r="J14" i="4" s="1"/>
  <c r="AP71" i="3"/>
  <c r="I14" i="4" s="1"/>
  <c r="Z81" i="2"/>
  <c r="AQ80"/>
  <c r="Z108"/>
  <c r="AQ107"/>
  <c r="Z54"/>
  <c r="AQ53"/>
  <c r="M17" i="4"/>
  <c r="M19" s="1"/>
  <c r="AP53" i="3"/>
  <c r="G14" i="4" s="1"/>
  <c r="AQ72" i="1"/>
  <c r="Z27" i="2"/>
  <c r="AQ26"/>
  <c r="AQ54" i="1"/>
  <c r="AQ27"/>
  <c r="AQ63"/>
  <c r="K23" i="11"/>
  <c r="K24" s="1"/>
  <c r="J7" i="4"/>
  <c r="L17"/>
  <c r="L19" s="1"/>
  <c r="Z36" i="2"/>
  <c r="AQ35"/>
  <c r="Z99"/>
  <c r="AQ98"/>
  <c r="N9" i="4"/>
  <c r="F23" i="11"/>
  <c r="F24" s="1"/>
  <c r="AQ17" i="2"/>
  <c r="F5" i="11"/>
  <c r="Y54" i="3"/>
  <c r="AP17"/>
  <c r="AP18" s="1"/>
  <c r="N13" i="4"/>
  <c r="AP26" i="3"/>
  <c r="AP27" s="1"/>
  <c r="J9" i="2"/>
  <c r="AR8"/>
  <c r="B14" i="4"/>
  <c r="AQ9" i="3"/>
  <c r="D57" i="11"/>
  <c r="C5"/>
  <c r="AP98" i="3"/>
  <c r="Y99"/>
  <c r="AP35"/>
  <c r="AP36" s="1"/>
  <c r="Y36"/>
  <c r="C7" i="4"/>
  <c r="M24" i="11"/>
  <c r="AP44" i="3"/>
  <c r="AP45" s="1"/>
  <c r="M5" i="11"/>
  <c r="O55"/>
  <c r="AQ9" i="1"/>
  <c r="C23" i="11"/>
  <c r="AQ89" i="3"/>
  <c r="Y90"/>
  <c r="H10" i="4"/>
  <c r="AQ63" i="2"/>
  <c r="AP107" i="3"/>
  <c r="Y108"/>
  <c r="H14" i="4"/>
  <c r="AP63" i="3"/>
  <c r="AP54" l="1"/>
  <c r="AP72"/>
  <c r="AP81"/>
  <c r="E10" i="4"/>
  <c r="AQ36" i="2"/>
  <c r="E23" i="11"/>
  <c r="D7" i="4"/>
  <c r="H18"/>
  <c r="C10"/>
  <c r="AQ18" i="2"/>
  <c r="AQ54"/>
  <c r="G10" i="4"/>
  <c r="G18" s="1"/>
  <c r="AQ81" i="2"/>
  <c r="J10" i="4"/>
  <c r="J18" s="1"/>
  <c r="AQ72" i="2"/>
  <c r="I10" i="4"/>
  <c r="I18" s="1"/>
  <c r="AQ45" i="2"/>
  <c r="F10" i="4"/>
  <c r="L10"/>
  <c r="AQ99" i="2"/>
  <c r="H7" i="4"/>
  <c r="I23" i="11"/>
  <c r="I24" s="1"/>
  <c r="H23"/>
  <c r="G7" i="4"/>
  <c r="J23" i="11"/>
  <c r="J24" s="1"/>
  <c r="I7" i="4"/>
  <c r="D10"/>
  <c r="AQ27" i="2"/>
  <c r="AQ108"/>
  <c r="M10" i="4"/>
  <c r="AR90" i="2"/>
  <c r="K10" i="4"/>
  <c r="B10"/>
  <c r="AR9" i="2"/>
  <c r="B7" i="4"/>
  <c r="N6"/>
  <c r="J15"/>
  <c r="K56" i="11"/>
  <c r="I56"/>
  <c r="H15" i="4"/>
  <c r="H11"/>
  <c r="I40" i="11"/>
  <c r="C24"/>
  <c r="I15" i="4"/>
  <c r="J56" i="11"/>
  <c r="G15" i="4"/>
  <c r="M14"/>
  <c r="AP108" i="3"/>
  <c r="K14" i="4"/>
  <c r="AQ90" i="3"/>
  <c r="D24" i="11"/>
  <c r="L14" i="4"/>
  <c r="AP99" i="3"/>
  <c r="B15" i="4"/>
  <c r="E40" i="11" l="1"/>
  <c r="E41" s="1"/>
  <c r="D11" i="4"/>
  <c r="H24" i="11"/>
  <c r="L11" i="4"/>
  <c r="M40" i="11"/>
  <c r="M41" s="1"/>
  <c r="F40"/>
  <c r="E18" i="4"/>
  <c r="E11"/>
  <c r="O23" i="11"/>
  <c r="L40"/>
  <c r="L41" s="1"/>
  <c r="K11" i="4"/>
  <c r="G40" i="11"/>
  <c r="F18" i="4"/>
  <c r="F11"/>
  <c r="K40" i="11"/>
  <c r="K41" s="1"/>
  <c r="J11" i="4"/>
  <c r="E24" i="11"/>
  <c r="C18" i="4"/>
  <c r="C19" s="1"/>
  <c r="C11"/>
  <c r="D40" i="11"/>
  <c r="D18" i="4"/>
  <c r="D19" s="1"/>
  <c r="N14"/>
  <c r="N15" s="1"/>
  <c r="N40" i="11"/>
  <c r="N41" s="1"/>
  <c r="M11" i="4"/>
  <c r="I11"/>
  <c r="J40" i="11"/>
  <c r="J41" s="1"/>
  <c r="H40"/>
  <c r="H41" s="1"/>
  <c r="G11" i="4"/>
  <c r="C40" i="11"/>
  <c r="B11" i="4"/>
  <c r="N10"/>
  <c r="N11" s="1"/>
  <c r="B18"/>
  <c r="B19" s="1"/>
  <c r="I41" i="11"/>
  <c r="I6"/>
  <c r="I7" s="1"/>
  <c r="M15" i="4"/>
  <c r="N56" i="11"/>
  <c r="M18" i="4"/>
  <c r="J57" i="11"/>
  <c r="K57"/>
  <c r="M56"/>
  <c r="L15" i="4"/>
  <c r="L18"/>
  <c r="L56" i="11"/>
  <c r="K15" i="4"/>
  <c r="K18"/>
  <c r="I57" i="11"/>
  <c r="J6" l="1"/>
  <c r="J7" s="1"/>
  <c r="E6"/>
  <c r="E7" s="1"/>
  <c r="K6"/>
  <c r="K7" s="1"/>
  <c r="G41"/>
  <c r="G6"/>
  <c r="H6"/>
  <c r="H7" s="1"/>
  <c r="F41"/>
  <c r="F6"/>
  <c r="F7" s="1"/>
  <c r="D41"/>
  <c r="D6"/>
  <c r="D7" s="1"/>
  <c r="N18" i="4"/>
  <c r="O56" i="11"/>
  <c r="O57" s="1"/>
  <c r="C41"/>
  <c r="C6"/>
  <c r="O40"/>
  <c r="O41" s="1"/>
  <c r="N57"/>
  <c r="N6"/>
  <c r="N7" s="1"/>
  <c r="L57"/>
  <c r="L6"/>
  <c r="L7" s="1"/>
  <c r="M57"/>
  <c r="M6"/>
  <c r="M7" s="1"/>
  <c r="O6" l="1"/>
  <c r="C7"/>
  <c r="AM45" i="1" l="1"/>
  <c r="AQ42"/>
  <c r="AR47" s="1"/>
  <c r="AQ45" l="1"/>
  <c r="AR42"/>
  <c r="F5" i="4" s="1"/>
  <c r="N5" s="1"/>
  <c r="N7" s="1"/>
  <c r="F17" l="1"/>
  <c r="N17" s="1"/>
  <c r="N19" s="1"/>
  <c r="F7"/>
  <c r="AR45" i="1"/>
  <c r="G22" i="11"/>
  <c r="F19" i="4" l="1"/>
  <c r="G5" i="11"/>
  <c r="G24"/>
  <c r="O22"/>
  <c r="O24" s="1"/>
  <c r="O5" l="1"/>
  <c r="G7"/>
  <c r="O7" s="1"/>
</calcChain>
</file>

<file path=xl/sharedStrings.xml><?xml version="1.0" encoding="utf-8"?>
<sst xmlns="http://schemas.openxmlformats.org/spreadsheetml/2006/main" count="2088" uniqueCount="110">
  <si>
    <t>Plant 1</t>
  </si>
  <si>
    <t>Month: January</t>
  </si>
  <si>
    <t>D</t>
  </si>
  <si>
    <t>L</t>
  </si>
  <si>
    <t>M</t>
  </si>
  <si>
    <t>J</t>
  </si>
  <si>
    <t>V</t>
  </si>
  <si>
    <t>S</t>
  </si>
  <si>
    <t>Day</t>
  </si>
  <si>
    <t>SUBTOTAL</t>
  </si>
  <si>
    <t>TOTAL</t>
  </si>
  <si>
    <t>Production Kg</t>
  </si>
  <si>
    <t>Production Sheets Kg</t>
  </si>
  <si>
    <t>Scrap Kg</t>
  </si>
  <si>
    <t xml:space="preserve"> </t>
  </si>
  <si>
    <t>% Scrap</t>
  </si>
  <si>
    <t>Unpacked</t>
  </si>
  <si>
    <t>Packed</t>
  </si>
  <si>
    <t>Month: February</t>
  </si>
  <si>
    <t>Month: March</t>
  </si>
  <si>
    <t>Month: April</t>
  </si>
  <si>
    <t>Month: May</t>
  </si>
  <si>
    <t>Month: June</t>
  </si>
  <si>
    <t>Month: July</t>
  </si>
  <si>
    <t>Month: Agosto</t>
  </si>
  <si>
    <t>packed</t>
  </si>
  <si>
    <t>Month: Septiembre</t>
  </si>
  <si>
    <t>Month: Octubre</t>
  </si>
  <si>
    <t>Month: Noviembre</t>
  </si>
  <si>
    <t>Month: Diciembre</t>
  </si>
  <si>
    <t>Plant 2</t>
  </si>
  <si>
    <t>ENERO</t>
  </si>
  <si>
    <t>MIXED</t>
  </si>
  <si>
    <t>WHITE</t>
  </si>
  <si>
    <t>KRAFT</t>
  </si>
  <si>
    <t>TOTAL (Kg)</t>
  </si>
  <si>
    <t>FEBRERO</t>
  </si>
  <si>
    <t>Kg</t>
  </si>
  <si>
    <t>Ton</t>
  </si>
  <si>
    <t>MARZO</t>
  </si>
  <si>
    <t>AL. LITHO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</si>
  <si>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</si>
  <si>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</si>
  <si>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</si>
  <si>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</si>
  <si>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</si>
  <si>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</si>
  <si>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</si>
  <si>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</si>
  <si>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</si>
  <si>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suelto</t>
  </si>
  <si>
    <t>pacas</t>
  </si>
  <si>
    <t>DATE</t>
  </si>
  <si>
    <t>MONTHS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</si>
  <si>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</si>
  <si>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</si>
  <si>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</si>
  <si>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</si>
  <si>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</si>
  <si>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</si>
  <si>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</si>
  <si>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</si>
  <si>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</si>
  <si>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</si>
  <si>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</si>
  <si>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</si>
  <si>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Qty Consume Kg</t>
  </si>
  <si>
    <t>Qty Scrap Kg</t>
  </si>
  <si>
    <t>Grand Total Sinil</t>
  </si>
  <si>
    <t>% Scrap 2021</t>
  </si>
  <si>
    <t>% Scrap 2020</t>
  </si>
  <si>
    <t>% Scrap 2019</t>
  </si>
  <si>
    <t>% Scrap 2018</t>
  </si>
  <si>
    <t>% Scrap 2017</t>
  </si>
  <si>
    <t>% Scrap 2016</t>
  </si>
  <si>
    <t>% Scrap 2015</t>
  </si>
  <si>
    <t>% Scrap 2014</t>
  </si>
  <si>
    <t>% Scrap 2013</t>
  </si>
  <si>
    <t xml:space="preserve">TOTAL </t>
  </si>
  <si>
    <t>plant (1/2/3)</t>
  </si>
  <si>
    <t>AGU</t>
  </si>
  <si>
    <t>DIC</t>
  </si>
  <si>
    <t>OK</t>
  </si>
  <si>
    <t xml:space="preserve">total input </t>
  </si>
  <si>
    <t>scrap qty</t>
  </si>
  <si>
    <t>scrap %</t>
  </si>
  <si>
    <t>PLANT 1</t>
  </si>
  <si>
    <t xml:space="preserve">plant 1 </t>
  </si>
  <si>
    <t xml:space="preserve"> input-1 </t>
  </si>
  <si>
    <t>PLANT 2</t>
  </si>
  <si>
    <t xml:space="preserve">plant 2 </t>
  </si>
  <si>
    <t xml:space="preserve">input-1 </t>
  </si>
  <si>
    <t xml:space="preserve">plant 3 </t>
  </si>
  <si>
    <t>scrap qty 2020</t>
  </si>
  <si>
    <t>scrap qty 2019</t>
  </si>
  <si>
    <t>%</t>
  </si>
  <si>
    <t>papel blanco</t>
  </si>
  <si>
    <t>mixto</t>
  </si>
  <si>
    <t>carton</t>
  </si>
  <si>
    <t>Plant 4</t>
  </si>
  <si>
    <t>scrap qty 2021</t>
  </si>
  <si>
    <r>
      <t xml:space="preserve">diff. </t>
    </r>
    <r>
      <rPr>
        <b/>
        <sz val="11"/>
        <color theme="1"/>
        <rFont val="Calibri"/>
        <family val="2"/>
        <scheme val="minor"/>
      </rPr>
      <t>2019/2020</t>
    </r>
  </si>
  <si>
    <r>
      <t xml:space="preserve">diff. </t>
    </r>
    <r>
      <rPr>
        <b/>
        <sz val="11"/>
        <color theme="1"/>
        <rFont val="Calibri"/>
        <family val="2"/>
        <scheme val="minor"/>
      </rPr>
      <t>2020/2021</t>
    </r>
  </si>
  <si>
    <t>Scrap quantity comparation 2019/2020/2021</t>
  </si>
  <si>
    <t>plant (1/2/4)</t>
  </si>
  <si>
    <t>Daily Scrap Report 2022</t>
  </si>
  <si>
    <t>Plant 3</t>
  </si>
  <si>
    <t>% Scrap 2022</t>
  </si>
  <si>
    <t>SCRAP QUANTITY 2022(JAN-DEC)</t>
  </si>
  <si>
    <t>ggg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</si>
</sst>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_(* #,##0_);_(* \(#,##0\);_(* &quot;-&quot;??_);_(@_)"/>
    <numFmt numFmtId="168" formatCode="0.0"/>
    <numFmt numFmtId="169" formatCode="[$-409]d/mmm;@"/>
    <numFmt numFmtId="170" formatCode="_-* #,##0.0_-;\-* #,##0.0_-;_-* &quot;-&quot;??_-;_-@_-"/>
  </numFmts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 Unicode MS"/>
      <family val="2"/>
    </font>
    <font>
      <sz val="11"/>
      <color theme="0"/>
      <name val="Arial Unicode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i/>
      <sz val="11"/>
      <name val="Calibri"/>
      <family val="2"/>
      <scheme val="minor"/>
    </font>
    <font>
      <sz val="11"/>
      <name val="Arial Narrow"/>
      <family val="2"/>
    </font>
    <font>
      <b/>
      <i/>
      <sz val="11"/>
      <name val="Arial Narrow"/>
      <family val="2"/>
    </font>
    <font>
      <sz val="11"/>
      <color theme="1"/>
      <name val="Arial Narrow"/>
      <family val="2"/>
    </font>
    <font>
      <sz val="11"/>
      <color rgb="FF0070C0"/>
      <name val="Arial Narrow"/>
      <family val="2"/>
    </font>
    <font>
      <sz val="11"/>
      <color theme="0"/>
      <name val="Arial Narrow"/>
      <family val="2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44999542222357858"/>
        <bgColor theme="1" tint="0.44999542222357858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/>
        <bgColor theme="8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3408001953185"/>
        <bgColor indexed="64"/>
      </patternFill>
    </fill>
    <fill>
      <patternFill patternType="solid">
        <fgColor theme="9" tint="0.39893795587023528"/>
        <bgColor indexed="64"/>
      </patternFill>
    </fill>
    <fill>
      <patternFill patternType="solid">
        <fgColor theme="4" tint="0.39893795587023528"/>
        <bgColor indexed="64"/>
      </patternFill>
    </fill>
    <fill>
      <patternFill patternType="solid">
        <fgColor theme="8" tint="0.3989379558702352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89379558702352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2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5" fontId="1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8" fillId="0" borderId="0"/>
    <xf numFmtId="0" fontId="2" fillId="0" borderId="0"/>
  </cellStyleXfs>
  <cellXfs count="185">
    <xf numFmtId="0" fontId="0" fillId="0" borderId="0" xfId="0"/>
    <xf numFmtId="0" fontId="0" fillId="0" borderId="0" xfId="0" applyFont="1"/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7" borderId="0" xfId="0" applyFont="1" applyFill="1" applyAlignment="1">
      <alignment horizontal="left"/>
    </xf>
    <xf numFmtId="0" fontId="7" fillId="7" borderId="0" xfId="0" applyFont="1" applyFill="1" applyAlignment="1">
      <alignment horizontal="left"/>
    </xf>
    <xf numFmtId="0" fontId="6" fillId="8" borderId="0" xfId="0" applyFont="1" applyFill="1" applyAlignment="1">
      <alignment horizontal="left"/>
    </xf>
    <xf numFmtId="0" fontId="6" fillId="9" borderId="0" xfId="0" applyFont="1" applyFill="1" applyAlignment="1">
      <alignment horizontal="left"/>
    </xf>
    <xf numFmtId="0" fontId="6" fillId="10" borderId="0" xfId="0" applyFont="1" applyFill="1" applyAlignment="1">
      <alignment horizontal="left"/>
    </xf>
    <xf numFmtId="0" fontId="8" fillId="0" borderId="0" xfId="10"/>
    <xf numFmtId="4" fontId="8" fillId="0" borderId="1" xfId="10" applyNumberFormat="1" applyBorder="1"/>
    <xf numFmtId="4" fontId="0" fillId="0" borderId="1" xfId="7" applyNumberFormat="1" applyFont="1" applyBorder="1"/>
    <xf numFmtId="0" fontId="8" fillId="0" borderId="1" xfId="10" applyBorder="1"/>
    <xf numFmtId="1" fontId="0" fillId="0" borderId="1" xfId="7" applyNumberFormat="1" applyFont="1" applyBorder="1"/>
    <xf numFmtId="0" fontId="11" fillId="0" borderId="0" xfId="0" applyFont="1"/>
    <xf numFmtId="1" fontId="0" fillId="0" borderId="0" xfId="0" applyNumberFormat="1"/>
    <xf numFmtId="168" fontId="8" fillId="0" borderId="1" xfId="10" applyNumberFormat="1" applyBorder="1"/>
    <xf numFmtId="168" fontId="8" fillId="0" borderId="0" xfId="10" applyNumberFormat="1"/>
    <xf numFmtId="0" fontId="0" fillId="0" borderId="1" xfId="10" applyFont="1" applyBorder="1"/>
    <xf numFmtId="0" fontId="0" fillId="11" borderId="1" xfId="10" applyFont="1" applyFill="1" applyBorder="1"/>
    <xf numFmtId="0" fontId="0" fillId="12" borderId="0" xfId="0" applyFont="1" applyFill="1"/>
    <xf numFmtId="4" fontId="8" fillId="11" borderId="1" xfId="10" applyNumberFormat="1" applyFill="1" applyBorder="1"/>
    <xf numFmtId="1" fontId="0" fillId="0" borderId="1" xfId="10" applyNumberFormat="1" applyFont="1" applyBorder="1"/>
    <xf numFmtId="1" fontId="8" fillId="0" borderId="1" xfId="10" applyNumberFormat="1" applyBorder="1"/>
    <xf numFmtId="0" fontId="15" fillId="0" borderId="0" xfId="0" applyFont="1"/>
    <xf numFmtId="0" fontId="9" fillId="13" borderId="13" xfId="0" applyFont="1" applyFill="1" applyBorder="1"/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5" xfId="0" applyBorder="1"/>
    <xf numFmtId="167" fontId="0" fillId="0" borderId="7" xfId="2" applyNumberFormat="1" applyFont="1" applyBorder="1"/>
    <xf numFmtId="167" fontId="0" fillId="0" borderId="1" xfId="2" applyNumberFormat="1" applyFont="1" applyBorder="1"/>
    <xf numFmtId="0" fontId="0" fillId="0" borderId="16" xfId="0" applyBorder="1"/>
    <xf numFmtId="167" fontId="0" fillId="0" borderId="17" xfId="2" applyNumberFormat="1" applyFont="1" applyBorder="1"/>
    <xf numFmtId="167" fontId="0" fillId="0" borderId="11" xfId="2" applyNumberFormat="1" applyFont="1" applyBorder="1"/>
    <xf numFmtId="0" fontId="9" fillId="14" borderId="13" xfId="0" applyFont="1" applyFill="1" applyBorder="1"/>
    <xf numFmtId="166" fontId="9" fillId="14" borderId="3" xfId="3" applyNumberFormat="1" applyFont="1" applyFill="1" applyBorder="1"/>
    <xf numFmtId="166" fontId="9" fillId="14" borderId="4" xfId="3" applyNumberFormat="1" applyFont="1" applyFill="1" applyBorder="1"/>
    <xf numFmtId="0" fontId="0" fillId="0" borderId="14" xfId="0" applyBorder="1"/>
    <xf numFmtId="167" fontId="0" fillId="0" borderId="5" xfId="2" applyNumberFormat="1" applyFont="1" applyBorder="1"/>
    <xf numFmtId="0" fontId="15" fillId="14" borderId="13" xfId="0" applyFont="1" applyFill="1" applyBorder="1" applyAlignment="1">
      <alignment horizontal="center" vertical="top"/>
    </xf>
    <xf numFmtId="166" fontId="15" fillId="14" borderId="3" xfId="3" applyNumberFormat="1" applyFont="1" applyFill="1" applyBorder="1" applyAlignment="1">
      <alignment horizontal="center" vertical="top"/>
    </xf>
    <xf numFmtId="0" fontId="15" fillId="15" borderId="13" xfId="0" applyFont="1" applyFill="1" applyBorder="1" applyAlignment="1">
      <alignment horizontal="center" vertical="top"/>
    </xf>
    <xf numFmtId="166" fontId="15" fillId="15" borderId="3" xfId="3" applyNumberFormat="1" applyFont="1" applyFill="1" applyBorder="1" applyAlignment="1">
      <alignment horizontal="center" vertical="top"/>
    </xf>
    <xf numFmtId="166" fontId="15" fillId="15" borderId="4" xfId="3" applyNumberFormat="1" applyFont="1" applyFill="1" applyBorder="1" applyAlignment="1">
      <alignment horizontal="center" vertical="top"/>
    </xf>
    <xf numFmtId="0" fontId="9" fillId="0" borderId="0" xfId="0" applyFont="1"/>
    <xf numFmtId="0" fontId="9" fillId="0" borderId="9" xfId="0" applyFont="1" applyBorder="1" applyAlignment="1">
      <alignment horizontal="center"/>
    </xf>
    <xf numFmtId="167" fontId="0" fillId="0" borderId="10" xfId="2" applyNumberFormat="1" applyFont="1" applyBorder="1"/>
    <xf numFmtId="167" fontId="0" fillId="0" borderId="12" xfId="2" applyNumberFormat="1" applyFont="1" applyBorder="1"/>
    <xf numFmtId="166" fontId="9" fillId="14" borderId="8" xfId="3" applyNumberFormat="1" applyFont="1" applyFill="1" applyBorder="1"/>
    <xf numFmtId="167" fontId="0" fillId="0" borderId="9" xfId="2" applyNumberFormat="1" applyFont="1" applyBorder="1"/>
    <xf numFmtId="166" fontId="0" fillId="0" borderId="0" xfId="3" applyNumberFormat="1" applyFont="1"/>
    <xf numFmtId="166" fontId="15" fillId="15" borderId="8" xfId="3" applyNumberFormat="1" applyFont="1" applyFill="1" applyBorder="1" applyAlignment="1">
      <alignment horizontal="center" vertical="top"/>
    </xf>
    <xf numFmtId="43" fontId="0" fillId="0" borderId="0" xfId="2" applyFont="1"/>
    <xf numFmtId="1" fontId="16" fillId="0" borderId="0" xfId="0" applyNumberFormat="1" applyFont="1"/>
    <xf numFmtId="0" fontId="16" fillId="0" borderId="0" xfId="0" applyFont="1"/>
    <xf numFmtId="0" fontId="17" fillId="0" borderId="0" xfId="0" applyFont="1"/>
    <xf numFmtId="0" fontId="0" fillId="0" borderId="0" xfId="0" applyFont="1" applyAlignment="1">
      <alignment horizontal="center" vertical="center"/>
    </xf>
    <xf numFmtId="0" fontId="9" fillId="0" borderId="13" xfId="0" applyFont="1" applyBorder="1"/>
    <xf numFmtId="0" fontId="9" fillId="0" borderId="18" xfId="0" applyFont="1" applyBorder="1"/>
    <xf numFmtId="16" fontId="9" fillId="16" borderId="13" xfId="0" applyNumberFormat="1" applyFont="1" applyFill="1" applyBorder="1"/>
    <xf numFmtId="16" fontId="0" fillId="0" borderId="7" xfId="0" applyNumberFormat="1" applyBorder="1"/>
    <xf numFmtId="16" fontId="0" fillId="0" borderId="1" xfId="0" applyNumberFormat="1" applyBorder="1"/>
    <xf numFmtId="169" fontId="0" fillId="0" borderId="1" xfId="0" applyNumberFormat="1" applyBorder="1"/>
    <xf numFmtId="0" fontId="9" fillId="0" borderId="14" xfId="0" applyFont="1" applyBorder="1"/>
    <xf numFmtId="0" fontId="9" fillId="16" borderId="15" xfId="0" applyFont="1" applyFill="1" applyBorder="1"/>
    <xf numFmtId="167" fontId="0" fillId="0" borderId="7" xfId="2" applyNumberFormat="1" applyFont="1" applyFill="1" applyBorder="1"/>
    <xf numFmtId="167" fontId="0" fillId="0" borderId="1" xfId="2" applyNumberFormat="1" applyFont="1" applyFill="1" applyBorder="1"/>
    <xf numFmtId="0" fontId="9" fillId="0" borderId="16" xfId="0" applyFont="1" applyBorder="1"/>
    <xf numFmtId="0" fontId="0" fillId="0" borderId="1" xfId="3" applyNumberFormat="1" applyFont="1" applyFill="1" applyBorder="1"/>
    <xf numFmtId="166" fontId="0" fillId="16" borderId="19" xfId="3" applyNumberFormat="1" applyFont="1" applyFill="1" applyBorder="1"/>
    <xf numFmtId="166" fontId="0" fillId="0" borderId="1" xfId="3" applyNumberFormat="1" applyFont="1" applyFill="1" applyBorder="1"/>
    <xf numFmtId="0" fontId="9" fillId="0" borderId="0" xfId="0" applyFont="1" applyBorder="1"/>
    <xf numFmtId="166" fontId="0" fillId="0" borderId="0" xfId="3" applyNumberFormat="1" applyFont="1" applyBorder="1"/>
    <xf numFmtId="1" fontId="10" fillId="0" borderId="0" xfId="0" applyNumberFormat="1" applyFont="1"/>
    <xf numFmtId="1" fontId="9" fillId="0" borderId="0" xfId="0" applyNumberFormat="1" applyFont="1" applyAlignment="1">
      <alignment horizontal="right" vertical="center"/>
    </xf>
    <xf numFmtId="1" fontId="16" fillId="0" borderId="0" xfId="3" applyNumberFormat="1" applyFont="1" applyFill="1" applyBorder="1"/>
    <xf numFmtId="1" fontId="0" fillId="0" borderId="0" xfId="0" applyNumberFormat="1" applyAlignment="1">
      <alignment horizontal="right" vertical="center"/>
    </xf>
    <xf numFmtId="1" fontId="16" fillId="0" borderId="0" xfId="2" applyNumberFormat="1" applyFont="1" applyBorder="1"/>
    <xf numFmtId="0" fontId="9" fillId="0" borderId="1" xfId="0" applyFont="1" applyBorder="1"/>
    <xf numFmtId="0" fontId="10" fillId="0" borderId="0" xfId="0" applyFont="1"/>
    <xf numFmtId="167" fontId="9" fillId="16" borderId="15" xfId="0" applyNumberFormat="1" applyFont="1" applyFill="1" applyBorder="1"/>
    <xf numFmtId="166" fontId="9" fillId="11" borderId="0" xfId="3" applyNumberFormat="1" applyFont="1" applyFill="1" applyBorder="1"/>
    <xf numFmtId="1" fontId="10" fillId="0" borderId="0" xfId="3" applyNumberFormat="1" applyFont="1" applyFill="1" applyBorder="1"/>
    <xf numFmtId="166" fontId="9" fillId="0" borderId="0" xfId="3" applyNumberFormat="1" applyFont="1" applyFill="1" applyBorder="1"/>
    <xf numFmtId="166" fontId="0" fillId="0" borderId="0" xfId="3" applyNumberFormat="1" applyFont="1" applyFill="1" applyBorder="1"/>
    <xf numFmtId="1" fontId="18" fillId="0" borderId="0" xfId="0" applyNumberFormat="1" applyFont="1"/>
    <xf numFmtId="0" fontId="9" fillId="16" borderId="1" xfId="0" applyFont="1" applyFill="1" applyBorder="1" applyAlignment="1">
      <alignment horizontal="center"/>
    </xf>
    <xf numFmtId="167" fontId="9" fillId="16" borderId="1" xfId="0" applyNumberFormat="1" applyFont="1" applyFill="1" applyBorder="1" applyAlignment="1">
      <alignment horizontal="center"/>
    </xf>
    <xf numFmtId="166" fontId="9" fillId="16" borderId="1" xfId="3" applyNumberFormat="1" applyFont="1" applyFill="1" applyBorder="1" applyAlignment="1">
      <alignment horizontal="center"/>
    </xf>
    <xf numFmtId="166" fontId="16" fillId="0" borderId="0" xfId="3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1" fontId="11" fillId="0" borderId="0" xfId="0" applyNumberFormat="1" applyFont="1"/>
    <xf numFmtId="0" fontId="0" fillId="0" borderId="0" xfId="0" applyFill="1"/>
    <xf numFmtId="0" fontId="10" fillId="0" borderId="0" xfId="0" applyFont="1" applyFill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17" borderId="0" xfId="0" applyFont="1" applyFill="1" applyAlignment="1">
      <alignment horizontal="center"/>
    </xf>
    <xf numFmtId="0" fontId="20" fillId="0" borderId="0" xfId="0" applyFont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19" fillId="18" borderId="0" xfId="0" applyFont="1" applyFill="1" applyAlignment="1">
      <alignment horizontal="center"/>
    </xf>
    <xf numFmtId="0" fontId="19" fillId="19" borderId="0" xfId="0" applyFont="1" applyFill="1" applyAlignment="1">
      <alignment horizontal="center"/>
    </xf>
    <xf numFmtId="0" fontId="19" fillId="20" borderId="0" xfId="0" applyFont="1" applyFill="1" applyAlignment="1">
      <alignment horizontal="center"/>
    </xf>
    <xf numFmtId="0" fontId="19" fillId="21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22" borderId="0" xfId="0" applyFont="1" applyFill="1" applyAlignment="1">
      <alignment horizontal="center"/>
    </xf>
    <xf numFmtId="0" fontId="19" fillId="12" borderId="0" xfId="0" applyFont="1" applyFill="1" applyAlignment="1">
      <alignment horizontal="center"/>
    </xf>
    <xf numFmtId="167" fontId="19" fillId="0" borderId="0" xfId="2" applyNumberFormat="1" applyFont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167" fontId="19" fillId="0" borderId="0" xfId="2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67" fontId="22" fillId="0" borderId="0" xfId="2" applyNumberFormat="1" applyFont="1" applyFill="1" applyAlignment="1">
      <alignment horizontal="center"/>
    </xf>
    <xf numFmtId="0" fontId="19" fillId="23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0" fontId="20" fillId="22" borderId="0" xfId="0" applyFont="1" applyFill="1" applyAlignment="1">
      <alignment horizontal="center"/>
    </xf>
    <xf numFmtId="0" fontId="11" fillId="0" borderId="0" xfId="0" applyFont="1" applyFill="1"/>
    <xf numFmtId="168" fontId="0" fillId="0" borderId="0" xfId="0" applyNumberFormat="1"/>
    <xf numFmtId="168" fontId="9" fillId="0" borderId="0" xfId="0" applyNumberFormat="1" applyFont="1" applyAlignment="1">
      <alignment horizontal="right" vertical="center"/>
    </xf>
    <xf numFmtId="168" fontId="16" fillId="0" borderId="0" xfId="3" applyNumberFormat="1" applyFont="1" applyFill="1" applyBorder="1"/>
    <xf numFmtId="168" fontId="0" fillId="0" borderId="0" xfId="0" applyNumberFormat="1" applyAlignment="1">
      <alignment horizontal="right" vertical="center"/>
    </xf>
    <xf numFmtId="168" fontId="16" fillId="0" borderId="0" xfId="0" applyNumberFormat="1" applyFont="1"/>
    <xf numFmtId="168" fontId="16" fillId="0" borderId="0" xfId="2" applyNumberFormat="1" applyFont="1" applyBorder="1"/>
    <xf numFmtId="0" fontId="0" fillId="0" borderId="0" xfId="0" applyAlignment="1">
      <alignment horizontal="center" vertical="center"/>
    </xf>
    <xf numFmtId="168" fontId="10" fillId="0" borderId="0" xfId="3" applyNumberFormat="1" applyFont="1" applyFill="1" applyBorder="1"/>
    <xf numFmtId="169" fontId="0" fillId="0" borderId="0" xfId="0" applyNumberFormat="1" applyBorder="1"/>
    <xf numFmtId="167" fontId="0" fillId="0" borderId="20" xfId="2" applyNumberFormat="1" applyFont="1" applyFill="1" applyBorder="1"/>
    <xf numFmtId="9" fontId="16" fillId="0" borderId="0" xfId="3" applyFont="1"/>
    <xf numFmtId="166" fontId="0" fillId="0" borderId="21" xfId="3" applyNumberFormat="1" applyFont="1" applyFill="1" applyBorder="1"/>
    <xf numFmtId="168" fontId="16" fillId="0" borderId="0" xfId="3" applyNumberFormat="1" applyFont="1" applyFill="1" applyBorder="1" applyAlignment="1">
      <alignment horizontal="left"/>
    </xf>
    <xf numFmtId="168" fontId="11" fillId="0" borderId="0" xfId="0" applyNumberFormat="1" applyFont="1"/>
    <xf numFmtId="168" fontId="16" fillId="0" borderId="0" xfId="0" applyNumberFormat="1" applyFont="1" applyAlignment="1">
      <alignment horizontal="left"/>
    </xf>
    <xf numFmtId="169" fontId="0" fillId="0" borderId="7" xfId="0" applyNumberFormat="1" applyBorder="1"/>
    <xf numFmtId="16" fontId="9" fillId="16" borderId="2" xfId="0" applyNumberFormat="1" applyFont="1" applyFill="1" applyBorder="1"/>
    <xf numFmtId="167" fontId="9" fillId="16" borderId="22" xfId="0" applyNumberFormat="1" applyFont="1" applyFill="1" applyBorder="1"/>
    <xf numFmtId="166" fontId="0" fillId="16" borderId="23" xfId="3" applyNumberFormat="1" applyFont="1" applyFill="1" applyBorder="1"/>
    <xf numFmtId="0" fontId="24" fillId="0" borderId="0" xfId="0" applyFont="1"/>
    <xf numFmtId="0" fontId="9" fillId="16" borderId="22" xfId="0" applyFont="1" applyFill="1" applyBorder="1"/>
    <xf numFmtId="166" fontId="0" fillId="0" borderId="7" xfId="3" applyNumberFormat="1" applyFont="1" applyFill="1" applyBorder="1"/>
    <xf numFmtId="167" fontId="11" fillId="0" borderId="0" xfId="0" applyNumberFormat="1" applyFont="1"/>
    <xf numFmtId="0" fontId="5" fillId="0" borderId="1" xfId="10" applyFont="1" applyBorder="1"/>
    <xf numFmtId="0" fontId="9" fillId="0" borderId="1" xfId="10" applyFont="1" applyBorder="1"/>
    <xf numFmtId="0" fontId="9" fillId="0" borderId="0" xfId="10" applyFont="1"/>
    <xf numFmtId="0" fontId="16" fillId="0" borderId="1" xfId="10" applyFont="1" applyBorder="1"/>
    <xf numFmtId="0" fontId="0" fillId="12" borderId="0" xfId="0" applyFill="1"/>
    <xf numFmtId="0" fontId="25" fillId="0" borderId="0" xfId="0" applyFont="1" applyFill="1"/>
    <xf numFmtId="0" fontId="8" fillId="0" borderId="0" xfId="10" applyFill="1"/>
    <xf numFmtId="0" fontId="4" fillId="0" borderId="1" xfId="10" applyFont="1" applyBorder="1"/>
    <xf numFmtId="4" fontId="0" fillId="0" borderId="1" xfId="10" applyNumberFormat="1" applyFont="1" applyBorder="1"/>
    <xf numFmtId="4" fontId="0" fillId="11" borderId="1" xfId="10" applyNumberFormat="1" applyFont="1" applyFill="1" applyBorder="1"/>
    <xf numFmtId="3" fontId="8" fillId="0" borderId="1" xfId="10" applyNumberFormat="1" applyBorder="1"/>
    <xf numFmtId="0" fontId="4" fillId="24" borderId="1" xfId="10" applyFont="1" applyFill="1" applyBorder="1"/>
    <xf numFmtId="4" fontId="8" fillId="24" borderId="1" xfId="10" applyNumberFormat="1" applyFill="1" applyBorder="1"/>
    <xf numFmtId="0" fontId="8" fillId="24" borderId="1" xfId="10" applyFill="1" applyBorder="1"/>
    <xf numFmtId="168" fontId="8" fillId="24" borderId="1" xfId="10" applyNumberFormat="1" applyFill="1" applyBorder="1"/>
    <xf numFmtId="0" fontId="4" fillId="25" borderId="1" xfId="10" applyFont="1" applyFill="1" applyBorder="1"/>
    <xf numFmtId="4" fontId="0" fillId="25" borderId="1" xfId="7" applyNumberFormat="1" applyFont="1" applyFill="1" applyBorder="1"/>
    <xf numFmtId="0" fontId="0" fillId="25" borderId="1" xfId="10" applyFont="1" applyFill="1" applyBorder="1"/>
    <xf numFmtId="168" fontId="0" fillId="25" borderId="1" xfId="7" applyNumberFormat="1" applyFont="1" applyFill="1" applyBorder="1"/>
    <xf numFmtId="0" fontId="27" fillId="0" borderId="1" xfId="10" applyFont="1" applyBorder="1"/>
    <xf numFmtId="167" fontId="0" fillId="0" borderId="0" xfId="0" applyNumberFormat="1"/>
    <xf numFmtId="9" fontId="16" fillId="0" borderId="0" xfId="3" applyFont="1" applyFill="1"/>
    <xf numFmtId="1" fontId="11" fillId="0" borderId="0" xfId="0" applyNumberFormat="1" applyFont="1" applyFill="1"/>
    <xf numFmtId="0" fontId="27" fillId="0" borderId="0" xfId="10" applyFont="1"/>
    <xf numFmtId="0" fontId="3" fillId="0" borderId="1" xfId="10" applyFont="1" applyBorder="1"/>
    <xf numFmtId="1" fontId="16" fillId="0" borderId="0" xfId="0" applyNumberFormat="1" applyFont="1" applyFill="1"/>
    <xf numFmtId="0" fontId="9" fillId="0" borderId="0" xfId="0" applyFont="1" applyFill="1"/>
    <xf numFmtId="170" fontId="26" fillId="11" borderId="0" xfId="2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8" fillId="0" borderId="0" xfId="0" applyFont="1"/>
    <xf numFmtId="0" fontId="23" fillId="0" borderId="0" xfId="0" applyFont="1" applyFill="1" applyAlignment="1">
      <alignment horizontal="center"/>
    </xf>
    <xf numFmtId="166" fontId="29" fillId="26" borderId="3" xfId="3" applyNumberFormat="1" applyFont="1" applyFill="1" applyBorder="1" applyAlignment="1">
      <alignment horizontal="center" vertical="top"/>
    </xf>
    <xf numFmtId="0" fontId="10" fillId="27" borderId="0" xfId="0" applyFont="1" applyFill="1"/>
    <xf numFmtId="0" fontId="9" fillId="27" borderId="0" xfId="0" applyFont="1" applyFill="1"/>
    <xf numFmtId="167" fontId="9" fillId="0" borderId="0" xfId="0" applyNumberFormat="1" applyFont="1"/>
    <xf numFmtId="167" fontId="9" fillId="16" borderId="1" xfId="0" applyNumberFormat="1" applyFont="1" applyFill="1" applyBorder="1" applyAlignment="1">
      <alignment horizontal="left"/>
    </xf>
    <xf numFmtId="0" fontId="9" fillId="28" borderId="0" xfId="0" applyFont="1" applyFill="1"/>
    <xf numFmtId="22" fontId="0" fillId="0" borderId="0" xfId="0" applyNumberFormat="1" applyAlignment="1">
      <alignment horizontal="center"/>
    </xf>
    <xf numFmtId="0" fontId="13" fillId="0" borderId="0" xfId="10" applyFont="1" applyAlignment="1">
      <alignment horizontal="center"/>
    </xf>
    <xf numFmtId="0" fontId="14" fillId="0" borderId="0" xfId="10" applyFont="1" applyFill="1" applyAlignment="1">
      <alignment horizontal="center"/>
    </xf>
  </cellXfs>
  <cellStyles count="12">
    <cellStyle name="Comma" xfId="2" builtinId="3"/>
    <cellStyle name="Comma 2" xfId="6"/>
    <cellStyle name="Comma 3" xfId="7"/>
    <cellStyle name="Currency 2" xfId="9"/>
    <cellStyle name="Normal" xfId="0" builtinId="0"/>
    <cellStyle name="Normal 2" xfId="8"/>
    <cellStyle name="Normal 3" xfId="1"/>
    <cellStyle name="Normal 4" xfId="10"/>
    <cellStyle name="Normal 5" xfId="5"/>
    <cellStyle name="Normal 6" xfId="11"/>
    <cellStyle name="Percent" xfId="3" builtinId="5"/>
    <cellStyle name="Percent 2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7"/>
          <c:order val="0"/>
          <c:tx>
            <c:strRef>
              <c:f>Total!$A$20</c:f>
              <c:strCache>
                <c:ptCount val="1"/>
                <c:pt idx="0">
                  <c:v>% Scrap 2021</c:v>
                </c:pt>
              </c:strCache>
            </c:strRef>
          </c:tx>
          <c:val>
            <c:numRef>
              <c:f>Total!$B$20:$M$20</c:f>
              <c:numCache>
                <c:formatCode>0.0%</c:formatCode>
                <c:ptCount val="12"/>
                <c:pt idx="0">
                  <c:v>0.28298930484974055</c:v>
                </c:pt>
                <c:pt idx="1">
                  <c:v>0.27007970297262551</c:v>
                </c:pt>
                <c:pt idx="2">
                  <c:v>0.3066758164104102</c:v>
                </c:pt>
                <c:pt idx="3">
                  <c:v>0.27084123889353762</c:v>
                </c:pt>
                <c:pt idx="4">
                  <c:v>0.28276261919883672</c:v>
                </c:pt>
                <c:pt idx="5">
                  <c:v>0.26307383890782665</c:v>
                </c:pt>
                <c:pt idx="6">
                  <c:v>0.28386292611017627</c:v>
                </c:pt>
                <c:pt idx="7">
                  <c:v>0.27436083219093144</c:v>
                </c:pt>
                <c:pt idx="8">
                  <c:v>0.29386309099487212</c:v>
                </c:pt>
                <c:pt idx="9">
                  <c:v>0.34440180086503924</c:v>
                </c:pt>
                <c:pt idx="10">
                  <c:v>0.30189860882516328</c:v>
                </c:pt>
                <c:pt idx="11">
                  <c:v>0.3863674855894586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14-474C-B6CA-438BB3685D72}"/>
            </c:ext>
          </c:extLst>
        </c:ser>
        <c:ser>
          <c:idx val="0"/>
          <c:order val="1"/>
          <c:tx>
            <c:strRef>
              <c:f>Total!$A$21</c:f>
              <c:strCache>
                <c:ptCount val="1"/>
                <c:pt idx="0">
                  <c:v>% Scrap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Total!$B$21:$N$21</c:f>
              <c:numCache>
                <c:formatCode>0.0%</c:formatCode>
                <c:ptCount val="13"/>
                <c:pt idx="0">
                  <c:v>0.242100106239724</c:v>
                </c:pt>
                <c:pt idx="1">
                  <c:v>0.27398662115428402</c:v>
                </c:pt>
                <c:pt idx="2">
                  <c:v>0.253900865425154</c:v>
                </c:pt>
                <c:pt idx="3">
                  <c:v>0.25827170716646802</c:v>
                </c:pt>
                <c:pt idx="4">
                  <c:v>0.22432914924109401</c:v>
                </c:pt>
                <c:pt idx="5">
                  <c:v>0.25367742390097497</c:v>
                </c:pt>
                <c:pt idx="6">
                  <c:v>0.211686751242052</c:v>
                </c:pt>
                <c:pt idx="7">
                  <c:v>0.26441243884495202</c:v>
                </c:pt>
                <c:pt idx="8">
                  <c:v>0.25662659219856898</c:v>
                </c:pt>
                <c:pt idx="9">
                  <c:v>0.27575345176209698</c:v>
                </c:pt>
                <c:pt idx="10">
                  <c:v>0.28621880952699902</c:v>
                </c:pt>
                <c:pt idx="11">
                  <c:v>0.33403510804214398</c:v>
                </c:pt>
                <c:pt idx="12">
                  <c:v>0.25826888813466498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14-474C-B6CA-438BB3685D72}"/>
            </c:ext>
          </c:extLst>
        </c:ser>
        <c:ser>
          <c:idx val="1"/>
          <c:order val="2"/>
          <c:tx>
            <c:strRef>
              <c:f>Total!$A$23</c:f>
              <c:strCache>
                <c:ptCount val="1"/>
                <c:pt idx="0">
                  <c:v>% Scrap 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Total!$B$23:$N$23</c:f>
              <c:numCache>
                <c:formatCode>0.0%</c:formatCode>
                <c:ptCount val="13"/>
                <c:pt idx="0">
                  <c:v>0.25929732598842198</c:v>
                </c:pt>
                <c:pt idx="1">
                  <c:v>0.193081356699013</c:v>
                </c:pt>
                <c:pt idx="2">
                  <c:v>0.23454886571943001</c:v>
                </c:pt>
                <c:pt idx="3">
                  <c:v>0.21097280893473999</c:v>
                </c:pt>
                <c:pt idx="4">
                  <c:v>0.222184107140731</c:v>
                </c:pt>
                <c:pt idx="5">
                  <c:v>0.211682814212242</c:v>
                </c:pt>
                <c:pt idx="6">
                  <c:v>0.19722891142676</c:v>
                </c:pt>
                <c:pt idx="7">
                  <c:v>0.220355606441999</c:v>
                </c:pt>
                <c:pt idx="8">
                  <c:v>0.23415484199468001</c:v>
                </c:pt>
                <c:pt idx="9">
                  <c:v>0.248990688177364</c:v>
                </c:pt>
                <c:pt idx="10">
                  <c:v>0.29553858489010798</c:v>
                </c:pt>
                <c:pt idx="11">
                  <c:v>0.29662104459628102</c:v>
                </c:pt>
                <c:pt idx="12">
                  <c:v>0.23484291855995301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14-474C-B6CA-438BB3685D72}"/>
            </c:ext>
          </c:extLst>
        </c:ser>
        <c:ser>
          <c:idx val="2"/>
          <c:order val="3"/>
          <c:tx>
            <c:strRef>
              <c:f>Total!$A$24</c:f>
              <c:strCache>
                <c:ptCount val="1"/>
                <c:pt idx="0">
                  <c:v>% Scrap 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Total!$B$24:$N$24</c:f>
              <c:numCache>
                <c:formatCode>0.0%</c:formatCode>
                <c:ptCount val="13"/>
                <c:pt idx="0">
                  <c:v>0.24359089034187101</c:v>
                </c:pt>
                <c:pt idx="1">
                  <c:v>0.257521105561897</c:v>
                </c:pt>
                <c:pt idx="2">
                  <c:v>0.24943464641371499</c:v>
                </c:pt>
                <c:pt idx="3">
                  <c:v>0.215135905968658</c:v>
                </c:pt>
                <c:pt idx="4">
                  <c:v>0.20516300219620101</c:v>
                </c:pt>
                <c:pt idx="5">
                  <c:v>0.21917141517493599</c:v>
                </c:pt>
                <c:pt idx="6">
                  <c:v>0.21234379810648901</c:v>
                </c:pt>
                <c:pt idx="7">
                  <c:v>0.23284718909701599</c:v>
                </c:pt>
                <c:pt idx="8">
                  <c:v>0.26637997674729502</c:v>
                </c:pt>
                <c:pt idx="9">
                  <c:v>0.26978267312031401</c:v>
                </c:pt>
                <c:pt idx="10">
                  <c:v>0.25685914580367097</c:v>
                </c:pt>
                <c:pt idx="11">
                  <c:v>0.22</c:v>
                </c:pt>
                <c:pt idx="12">
                  <c:v>0.23899999999999999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14-474C-B6CA-438BB3685D72}"/>
            </c:ext>
          </c:extLst>
        </c:ser>
        <c:ser>
          <c:idx val="3"/>
          <c:order val="4"/>
          <c:tx>
            <c:strRef>
              <c:f>Total!$A$25</c:f>
              <c:strCache>
                <c:ptCount val="1"/>
                <c:pt idx="0">
                  <c:v>% Scrap 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Total!$B$25:$N$25</c:f>
              <c:numCache>
                <c:formatCode>0.0%</c:formatCode>
                <c:ptCount val="13"/>
                <c:pt idx="0">
                  <c:v>0.18838030702091799</c:v>
                </c:pt>
                <c:pt idx="1">
                  <c:v>0.20098213169429999</c:v>
                </c:pt>
                <c:pt idx="2">
                  <c:v>0.14490605396983999</c:v>
                </c:pt>
                <c:pt idx="3">
                  <c:v>0.16934050725800601</c:v>
                </c:pt>
                <c:pt idx="4">
                  <c:v>0.18930687062325699</c:v>
                </c:pt>
                <c:pt idx="5">
                  <c:v>0.17739610449528001</c:v>
                </c:pt>
                <c:pt idx="6">
                  <c:v>0.228107474127238</c:v>
                </c:pt>
                <c:pt idx="7">
                  <c:v>0.27612990857248398</c:v>
                </c:pt>
                <c:pt idx="8">
                  <c:v>0.24930549083384501</c:v>
                </c:pt>
                <c:pt idx="9">
                  <c:v>0.248952925916196</c:v>
                </c:pt>
                <c:pt idx="10">
                  <c:v>0.29015387283472899</c:v>
                </c:pt>
                <c:pt idx="11">
                  <c:v>0.30298602248770201</c:v>
                </c:pt>
                <c:pt idx="12">
                  <c:v>0.22216230581948301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14-474C-B6CA-438BB3685D72}"/>
            </c:ext>
          </c:extLst>
        </c:ser>
        <c:ser>
          <c:idx val="4"/>
          <c:order val="5"/>
          <c:tx>
            <c:strRef>
              <c:f>Total!$A$26</c:f>
              <c:strCache>
                <c:ptCount val="1"/>
                <c:pt idx="0">
                  <c:v>% Scrap 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Total!$B$26:$N$26</c:f>
              <c:numCache>
                <c:formatCode>0.0%</c:formatCode>
                <c:ptCount val="13"/>
                <c:pt idx="0">
                  <c:v>0.216359154929577</c:v>
                </c:pt>
                <c:pt idx="1">
                  <c:v>0.19563311068702299</c:v>
                </c:pt>
                <c:pt idx="2">
                  <c:v>0.19286981843097001</c:v>
                </c:pt>
                <c:pt idx="3">
                  <c:v>0.16708261695448001</c:v>
                </c:pt>
                <c:pt idx="4">
                  <c:v>0.175030735880948</c:v>
                </c:pt>
                <c:pt idx="5">
                  <c:v>0.197343395958057</c:v>
                </c:pt>
                <c:pt idx="6">
                  <c:v>0.210175680595591</c:v>
                </c:pt>
                <c:pt idx="7">
                  <c:v>0.25476149505895601</c:v>
                </c:pt>
                <c:pt idx="8">
                  <c:v>0.30193516677747301</c:v>
                </c:pt>
                <c:pt idx="9">
                  <c:v>0.29240533422196602</c:v>
                </c:pt>
                <c:pt idx="10">
                  <c:v>0.25608789884135902</c:v>
                </c:pt>
                <c:pt idx="11">
                  <c:v>0.38244122369097999</c:v>
                </c:pt>
                <c:pt idx="12">
                  <c:v>0.236843802668948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14-474C-B6CA-438BB3685D72}"/>
            </c:ext>
          </c:extLst>
        </c:ser>
        <c:ser>
          <c:idx val="5"/>
          <c:order val="6"/>
          <c:tx>
            <c:strRef>
              <c:f>Total!$A$27</c:f>
              <c:strCache>
                <c:ptCount val="1"/>
                <c:pt idx="0">
                  <c:v>% Scrap 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Total!$B$27:$N$27</c:f>
              <c:numCache>
                <c:formatCode>0.0%</c:formatCode>
                <c:ptCount val="13"/>
                <c:pt idx="0">
                  <c:v>0.233625844961413</c:v>
                </c:pt>
                <c:pt idx="1">
                  <c:v>0.20385407266901201</c:v>
                </c:pt>
                <c:pt idx="2">
                  <c:v>0.189938585211263</c:v>
                </c:pt>
                <c:pt idx="3">
                  <c:v>0.19606636163138999</c:v>
                </c:pt>
                <c:pt idx="4">
                  <c:v>0.19714681103953299</c:v>
                </c:pt>
                <c:pt idx="5">
                  <c:v>0.22737697579117699</c:v>
                </c:pt>
                <c:pt idx="6">
                  <c:v>0.23450058649720101</c:v>
                </c:pt>
                <c:pt idx="7">
                  <c:v>0.27153179862986898</c:v>
                </c:pt>
                <c:pt idx="8">
                  <c:v>0.28825431445613098</c:v>
                </c:pt>
                <c:pt idx="9">
                  <c:v>0.31290936464920199</c:v>
                </c:pt>
                <c:pt idx="10">
                  <c:v>0.23017415730337101</c:v>
                </c:pt>
                <c:pt idx="11">
                  <c:v>0.24783532317826301</c:v>
                </c:pt>
                <c:pt idx="12">
                  <c:v>0.236101183001485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14-474C-B6CA-438BB3685D72}"/>
            </c:ext>
          </c:extLst>
        </c:ser>
        <c:ser>
          <c:idx val="6"/>
          <c:order val="7"/>
          <c:tx>
            <c:strRef>
              <c:f>Total!$A$28</c:f>
              <c:strCache>
                <c:ptCount val="1"/>
                <c:pt idx="0">
                  <c:v>% Scrap 2013</c:v>
                </c:pt>
              </c:strCache>
            </c:strRef>
          </c:tx>
          <c:spPr>
            <a:solidFill>
              <a:schemeClr val="accent1">
                <a:tint val="30000"/>
              </a:schemeClr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Total!$B$28:$N$28</c:f>
              <c:numCache>
                <c:formatCode>0.0%</c:formatCode>
                <c:ptCount val="13"/>
                <c:pt idx="0">
                  <c:v>0.172891846034293</c:v>
                </c:pt>
                <c:pt idx="1">
                  <c:v>0.187081753353978</c:v>
                </c:pt>
                <c:pt idx="2">
                  <c:v>0.17479186210131301</c:v>
                </c:pt>
                <c:pt idx="3">
                  <c:v>0.19993612264452301</c:v>
                </c:pt>
                <c:pt idx="4">
                  <c:v>0.17362962962962999</c:v>
                </c:pt>
                <c:pt idx="5">
                  <c:v>0.187130663164806</c:v>
                </c:pt>
                <c:pt idx="6">
                  <c:v>0.220823101493695</c:v>
                </c:pt>
                <c:pt idx="7">
                  <c:v>0.18234100135317999</c:v>
                </c:pt>
                <c:pt idx="8">
                  <c:v>0.206213724820758</c:v>
                </c:pt>
                <c:pt idx="9">
                  <c:v>0.20779577271479499</c:v>
                </c:pt>
                <c:pt idx="10">
                  <c:v>0.20122699386503101</c:v>
                </c:pt>
                <c:pt idx="11">
                  <c:v>0.241013824884793</c:v>
                </c:pt>
                <c:pt idx="12">
                  <c:v>0.196239691338399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D14-474C-B6CA-438BB3685D72}"/>
            </c:ext>
          </c:extLst>
        </c:ser>
        <c:axId val="37185792"/>
        <c:axId val="37191680"/>
      </c:barChart>
      <c:catAx>
        <c:axId val="37185792"/>
        <c:scaling>
          <c:orientation val="minMax"/>
        </c:scaling>
        <c:axPos val="b"/>
        <c:numFmt formatCode="General" sourceLinked="0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1680"/>
        <c:crosses val="autoZero"/>
        <c:auto val="1"/>
        <c:lblAlgn val="ctr"/>
        <c:lblOffset val="100"/>
      </c:catAx>
      <c:valAx>
        <c:axId val="37191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%" sourceLinked="1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85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es-MX"/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'Graphics Scrap'!$B$5</c:f>
              <c:strCache>
                <c:ptCount val="1"/>
                <c:pt idx="0">
                  <c:v>total input </c:v>
                </c:pt>
              </c:strCache>
            </c:strRef>
          </c:tx>
          <c:marker>
            <c:symbol val="none"/>
          </c:marker>
          <c:cat>
            <c:strRef>
              <c:f>'Graphics Scrap'!$C$4:$N$4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Scrap'!$C$5:$N$5</c:f>
              <c:numCache>
                <c:formatCode>#,##0.00</c:formatCode>
                <c:ptCount val="12"/>
                <c:pt idx="0">
                  <c:v>2173.5474485600002</c:v>
                </c:pt>
                <c:pt idx="1">
                  <c:v>2565.0856876943003</c:v>
                </c:pt>
                <c:pt idx="2">
                  <c:v>3188.723354924</c:v>
                </c:pt>
                <c:pt idx="3">
                  <c:v>3021.2499327420001</c:v>
                </c:pt>
                <c:pt idx="4">
                  <c:v>3086.9040935133999</c:v>
                </c:pt>
                <c:pt idx="5">
                  <c:v>750.88872563519999</c:v>
                </c:pt>
                <c:pt idx="6">
                  <c:v>17.447174498999999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5-44E1-9EEA-C7F84E6CE919}"/>
            </c:ext>
          </c:extLst>
        </c:ser>
        <c:ser>
          <c:idx val="1"/>
          <c:order val="1"/>
          <c:tx>
            <c:strRef>
              <c:f>'Graphics Scrap'!$B$6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Scrap'!$C$6:$N$6</c:f>
              <c:numCache>
                <c:formatCode>#,##0.00</c:formatCode>
                <c:ptCount val="12"/>
                <c:pt idx="0">
                  <c:v>138.95150000000001</c:v>
                </c:pt>
                <c:pt idx="1">
                  <c:v>0</c:v>
                </c:pt>
                <c:pt idx="2">
                  <c:v>0</c:v>
                </c:pt>
                <c:pt idx="3">
                  <c:v>-40.17</c:v>
                </c:pt>
                <c:pt idx="4">
                  <c:v>442.38200000000001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15-44E1-9EEA-C7F84E6CE919}"/>
            </c:ext>
          </c:extLst>
        </c:ser>
        <c:marker val="1"/>
        <c:axId val="38610816"/>
        <c:axId val="38612352"/>
      </c:lineChart>
      <c:catAx>
        <c:axId val="38610816"/>
        <c:scaling>
          <c:orientation val="minMax"/>
        </c:scaling>
        <c:axPos val="b"/>
        <c:numFmt formatCode="General" sourceLinked="0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12352"/>
        <c:crosses val="autoZero"/>
        <c:auto val="1"/>
        <c:lblAlgn val="ctr"/>
        <c:lblOffset val="100"/>
      </c:catAx>
      <c:valAx>
        <c:axId val="38612352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10816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'Graphics Scrap'!$B$22</c:f>
              <c:strCache>
                <c:ptCount val="1"/>
                <c:pt idx="0">
                  <c:v> input-1 </c:v>
                </c:pt>
              </c:strCache>
            </c:strRef>
          </c:tx>
          <c:marker>
            <c:symbol val="none"/>
          </c:marker>
          <c:cat>
            <c:strRef>
              <c:f>'Graphics Scrap'!$C$21:$N$21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Scrap'!$C$22:$N$22</c:f>
              <c:numCache>
                <c:formatCode>#,##0.00</c:formatCode>
                <c:ptCount val="12"/>
                <c:pt idx="0">
                  <c:v>1767.2</c:v>
                </c:pt>
                <c:pt idx="1">
                  <c:v>2343.3330000000001</c:v>
                </c:pt>
                <c:pt idx="2">
                  <c:v>2864.3530000000001</c:v>
                </c:pt>
                <c:pt idx="3">
                  <c:v>2705.6950000000002</c:v>
                </c:pt>
                <c:pt idx="4">
                  <c:v>2881.569</c:v>
                </c:pt>
                <c:pt idx="5">
                  <c:v>523.80169000000001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8-419F-BE2F-867106D4F806}"/>
            </c:ext>
          </c:extLst>
        </c:ser>
        <c:ser>
          <c:idx val="1"/>
          <c:order val="1"/>
          <c:tx>
            <c:strRef>
              <c:f>'Graphics Scrap'!$B$23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Scrap'!$C$23:$N$23</c:f>
              <c:numCache>
                <c:formatCode>#,##0.00</c:formatCode>
                <c:ptCount val="12"/>
                <c:pt idx="0">
                  <c:v>138.95150000000001</c:v>
                </c:pt>
                <c:pt idx="1">
                  <c:v>0</c:v>
                </c:pt>
                <c:pt idx="2">
                  <c:v>0</c:v>
                </c:pt>
                <c:pt idx="3">
                  <c:v>-40.17</c:v>
                </c:pt>
                <c:pt idx="4">
                  <c:v>442.38200000000001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8-419F-BE2F-867106D4F806}"/>
            </c:ext>
          </c:extLst>
        </c:ser>
        <c:marker val="1"/>
        <c:axId val="38655104"/>
        <c:axId val="38656640"/>
      </c:lineChart>
      <c:catAx>
        <c:axId val="38655104"/>
        <c:scaling>
          <c:orientation val="minMax"/>
        </c:scaling>
        <c:axPos val="b"/>
        <c:numFmt formatCode="General" sourceLinked="0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6640"/>
        <c:crosses val="autoZero"/>
        <c:auto val="1"/>
        <c:lblAlgn val="ctr"/>
        <c:lblOffset val="100"/>
      </c:catAx>
      <c:valAx>
        <c:axId val="38656640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5104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'Graphics Scrap'!$B$39</c:f>
              <c:strCache>
                <c:ptCount val="1"/>
                <c:pt idx="0">
                  <c:v>input-1 </c:v>
                </c:pt>
              </c:strCache>
            </c:strRef>
          </c:tx>
          <c:marker>
            <c:symbol val="none"/>
          </c:marker>
          <c:cat>
            <c:strRef>
              <c:f>'Graphics Scrap'!$C$38:$N$38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Scrap'!$C$39:$N$39</c:f>
              <c:numCache>
                <c:formatCode>#,##0.00</c:formatCode>
                <c:ptCount val="12"/>
                <c:pt idx="0">
                  <c:v>267.13144856000002</c:v>
                </c:pt>
                <c:pt idx="1">
                  <c:v>165.81468769430001</c:v>
                </c:pt>
                <c:pt idx="2">
                  <c:v>234.07535492399998</c:v>
                </c:pt>
                <c:pt idx="3">
                  <c:v>227.40193274200001</c:v>
                </c:pt>
                <c:pt idx="4">
                  <c:v>205.33509351340001</c:v>
                </c:pt>
                <c:pt idx="5">
                  <c:v>227.08703563519998</c:v>
                </c:pt>
                <c:pt idx="6">
                  <c:v>17.447174498999999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A-45CD-89F5-02EC746F8D05}"/>
            </c:ext>
          </c:extLst>
        </c:ser>
        <c:ser>
          <c:idx val="1"/>
          <c:order val="1"/>
          <c:tx>
            <c:strRef>
              <c:f>'Graphics Scrap'!$B$40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Scrap'!$C$38:$N$38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Scrap'!$C$40:$N$40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FA-45CD-89F5-02EC746F8D05}"/>
            </c:ext>
          </c:extLst>
        </c:ser>
        <c:marker val="1"/>
        <c:axId val="38949248"/>
        <c:axId val="38950784"/>
      </c:lineChart>
      <c:catAx>
        <c:axId val="38949248"/>
        <c:scaling>
          <c:orientation val="minMax"/>
        </c:scaling>
        <c:axPos val="b"/>
        <c:numFmt formatCode="General" sourceLinked="0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50784"/>
        <c:crosses val="autoZero"/>
        <c:auto val="1"/>
        <c:lblAlgn val="ctr"/>
        <c:lblOffset val="100"/>
      </c:catAx>
      <c:valAx>
        <c:axId val="38950784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49248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'Graphics Scrap'!$B$55</c:f>
              <c:strCache>
                <c:ptCount val="1"/>
                <c:pt idx="0">
                  <c:v> input-1 </c:v>
                </c:pt>
              </c:strCache>
            </c:strRef>
          </c:tx>
          <c:marker>
            <c:symbol val="none"/>
          </c:marker>
          <c:cat>
            <c:strRef>
              <c:f>'Graphics Scrap'!$C$54:$N$54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Scrap'!$C$55:$N$55</c:f>
              <c:numCache>
                <c:formatCode>#,##0.00</c:formatCode>
                <c:ptCount val="12"/>
                <c:pt idx="0">
                  <c:v>139.21600000000001</c:v>
                </c:pt>
                <c:pt idx="1">
                  <c:v>55.938000000000002</c:v>
                </c:pt>
                <c:pt idx="2">
                  <c:v>90.295000000000002</c:v>
                </c:pt>
                <c:pt idx="3">
                  <c:v>88.153000000000006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29-4044-A243-C735D66CCC17}"/>
            </c:ext>
          </c:extLst>
        </c:ser>
        <c:ser>
          <c:idx val="1"/>
          <c:order val="1"/>
          <c:tx>
            <c:strRef>
              <c:f>'Graphics Scrap'!$B$56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Scrap'!$C$54:$N$54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Scrap'!$C$56:$N$56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29-4044-A243-C735D66CCC17}"/>
            </c:ext>
          </c:extLst>
        </c:ser>
        <c:marker val="1"/>
        <c:axId val="38960512"/>
        <c:axId val="38974592"/>
      </c:lineChart>
      <c:catAx>
        <c:axId val="38960512"/>
        <c:scaling>
          <c:orientation val="minMax"/>
        </c:scaling>
        <c:axPos val="b"/>
        <c:numFmt formatCode="General" sourceLinked="0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4592"/>
        <c:crosses val="autoZero"/>
        <c:auto val="1"/>
        <c:lblAlgn val="ctr"/>
        <c:lblOffset val="100"/>
      </c:catAx>
      <c:valAx>
        <c:axId val="38974592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60512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4261592300963264E-2"/>
          <c:y val="9.7222222222222224E-2"/>
          <c:w val="0.87129396325460062"/>
          <c:h val="0.73577136191310311"/>
        </c:manualLayout>
      </c:layout>
      <c:lineChart>
        <c:grouping val="standard"/>
        <c:ser>
          <c:idx val="0"/>
          <c:order val="0"/>
          <c:tx>
            <c:strRef>
              <c:f>'Graphics Scrap'!$B$77</c:f>
              <c:strCache>
                <c:ptCount val="1"/>
                <c:pt idx="0">
                  <c:v>scrap qty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'Graphics Scrap'!$C$76:$N$76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Scrap'!$C$77:$N$77</c:f>
              <c:numCache>
                <c:formatCode>#,##0</c:formatCode>
                <c:ptCount val="12"/>
                <c:pt idx="0">
                  <c:v>1022.1049999999999</c:v>
                </c:pt>
                <c:pt idx="1">
                  <c:v>1039.2318</c:v>
                </c:pt>
                <c:pt idx="2">
                  <c:v>1260.2484999999999</c:v>
                </c:pt>
                <c:pt idx="3">
                  <c:v>1214.0825</c:v>
                </c:pt>
                <c:pt idx="4">
                  <c:v>1141.4704999999999</c:v>
                </c:pt>
                <c:pt idx="5">
                  <c:v>1112.26685</c:v>
                </c:pt>
                <c:pt idx="6">
                  <c:v>1403.4295000000002</c:v>
                </c:pt>
                <c:pt idx="7" formatCode="#,##0.00">
                  <c:v>1468.7565</c:v>
                </c:pt>
                <c:pt idx="8" formatCode="#,##0.00">
                  <c:v>1457.6268</c:v>
                </c:pt>
                <c:pt idx="9" formatCode="#,##0.00">
                  <c:v>1965.3009999999999</c:v>
                </c:pt>
                <c:pt idx="10" formatCode="#,##0.00">
                  <c:v>1355.3690000000001</c:v>
                </c:pt>
                <c:pt idx="11" formatCode="#,##0.00">
                  <c:v>839.34500000000003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A4-421E-BF03-7EBF47CB643E}"/>
            </c:ext>
          </c:extLst>
        </c:ser>
        <c:ser>
          <c:idx val="1"/>
          <c:order val="1"/>
          <c:tx>
            <c:strRef>
              <c:f>'Graphics Scrap'!$B$78</c:f>
              <c:strCache>
                <c:ptCount val="1"/>
                <c:pt idx="0">
                  <c:v>scrap qty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'Graphics Scrap'!$C$76:$N$76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Scrap'!$C$78:$N$78</c:f>
              <c:numCache>
                <c:formatCode>0</c:formatCode>
                <c:ptCount val="12"/>
                <c:pt idx="0">
                  <c:v>1071</c:v>
                </c:pt>
                <c:pt idx="1">
                  <c:v>1144</c:v>
                </c:pt>
                <c:pt idx="2">
                  <c:v>1339</c:v>
                </c:pt>
                <c:pt idx="3">
                  <c:v>1118</c:v>
                </c:pt>
                <c:pt idx="4">
                  <c:v>1031</c:v>
                </c:pt>
                <c:pt idx="5">
                  <c:v>1523</c:v>
                </c:pt>
                <c:pt idx="6">
                  <c:v>1901</c:v>
                </c:pt>
                <c:pt idx="7">
                  <c:v>1920</c:v>
                </c:pt>
                <c:pt idx="8">
                  <c:v>2195</c:v>
                </c:pt>
                <c:pt idx="9">
                  <c:v>2213</c:v>
                </c:pt>
                <c:pt idx="10">
                  <c:v>1516</c:v>
                </c:pt>
                <c:pt idx="11">
                  <c:v>1375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A4-421E-BF03-7EBF47CB643E}"/>
            </c:ext>
          </c:extLst>
        </c:ser>
        <c:ser>
          <c:idx val="2"/>
          <c:order val="2"/>
          <c:tx>
            <c:strRef>
              <c:f>'Graphics Scrap'!$B$79</c:f>
              <c:strCache>
                <c:ptCount val="1"/>
                <c:pt idx="0">
                  <c:v>scrap qty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'Graphics Scrap'!$C$76:$N$76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Scrap'!$C$79:$N$79</c:f>
              <c:numCache>
                <c:formatCode>0</c:formatCode>
                <c:ptCount val="12"/>
                <c:pt idx="0">
                  <c:v>977.37</c:v>
                </c:pt>
                <c:pt idx="1">
                  <c:v>819.09299999999996</c:v>
                </c:pt>
                <c:pt idx="2">
                  <c:v>838.44399999999996</c:v>
                </c:pt>
                <c:pt idx="3">
                  <c:v>978.22799999999995</c:v>
                </c:pt>
                <c:pt idx="4">
                  <c:v>1230.1645000000001</c:v>
                </c:pt>
                <c:pt idx="5">
                  <c:v>986.755</c:v>
                </c:pt>
                <c:pt idx="6">
                  <c:v>1253.2619999999999</c:v>
                </c:pt>
                <c:pt idx="7">
                  <c:v>1412.9179999999999</c:v>
                </c:pt>
                <c:pt idx="8">
                  <c:v>1565.492</c:v>
                </c:pt>
                <c:pt idx="9">
                  <c:v>1578.662</c:v>
                </c:pt>
                <c:pt idx="10">
                  <c:v>1297.4549999999999</c:v>
                </c:pt>
                <c:pt idx="11">
                  <c:v>1084.462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A4-421E-BF03-7EBF47CB643E}"/>
            </c:ext>
          </c:extLst>
        </c:ser>
        <c:marker val="1"/>
        <c:axId val="39392000"/>
        <c:axId val="39393536"/>
      </c:lineChart>
      <c:catAx>
        <c:axId val="393920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93536"/>
        <c:crosses val="autoZero"/>
        <c:auto val="1"/>
        <c:lblAlgn val="ctr"/>
        <c:lblOffset val="100"/>
      </c:catAx>
      <c:valAx>
        <c:axId val="3939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9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9525</xdr:rowOff>
    </xdr:from>
    <xdr:to>
      <xdr:col>14</xdr:col>
      <xdr:colOff>28575</xdr:colOff>
      <xdr:row>50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190499</xdr:rowOff>
    </xdr:from>
    <xdr:to>
      <xdr:col>6</xdr:col>
      <xdr:colOff>409575</xdr:colOff>
      <xdr:row>16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6</xdr:col>
      <xdr:colOff>138113</xdr:colOff>
      <xdr:row>33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6</xdr:col>
      <xdr:colOff>128588</xdr:colOff>
      <xdr:row>50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6</xdr:col>
      <xdr:colOff>138113</xdr:colOff>
      <xdr:row>66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9525</xdr:colOff>
      <xdr:row>84</xdr:row>
      <xdr:rowOff>23812</xdr:rowOff>
    </xdr:from>
    <xdr:to>
      <xdr:col>9</xdr:col>
      <xdr:colOff>733425</xdr:colOff>
      <xdr:row>98</xdr:row>
      <xdr:rowOff>100012</xdr:rowOff>
    </xdr:to>
    <xdr:graphicFrame macro="">
      <xdr:nvGraphicFramePr>
        <xdr:cNvPr id="11" name="Chart 10">
          <a:extLst>
            <a:ext uri="{FF2B5EF4-FFF2-40B4-BE49-F238E27FC236}">
              <a16:creationId xmlns="" xmlns:a16="http://schemas.microsoft.com/office/drawing/2014/main" id="{6AE095C3-D3DD-4801-92E4-42427B832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3\Users\SCRAP2\Desktop\el%20mu&#241;eco\REPORTE%20FINAL%20DE%20JUL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RO 2021"/>
      <sheetName val="FEBRERO  2021"/>
      <sheetName val="MARZO 2021"/>
      <sheetName val="ABRIL 2021"/>
      <sheetName val="MAYO  2021"/>
      <sheetName val="JUNIO  2021"/>
      <sheetName val="JULIO  2021"/>
      <sheetName val="Basura Gen 2021"/>
      <sheetName val="Julio Carton Contaminado-Suga"/>
      <sheetName val="Junio-Carton Contaminado-Suga"/>
      <sheetName val="Mayo-Carton Contaminado-Suga"/>
      <sheetName val="Abril-Carton Contaminado-Suga"/>
      <sheetName val="Marzo-Carton Contaminado-Suga "/>
      <sheetName val="Feb-Carton Contaminado-Suga"/>
      <sheetName val="Ene-Carton Contaminado-Su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1">
          <cell r="G21">
            <v>6609</v>
          </cell>
        </row>
        <row r="42">
          <cell r="F42">
            <v>1900</v>
          </cell>
        </row>
        <row r="53">
          <cell r="F53">
            <v>2280</v>
          </cell>
        </row>
        <row r="55">
          <cell r="F55">
            <v>2970</v>
          </cell>
        </row>
        <row r="71">
          <cell r="F71">
            <v>3720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15"/>
  <sheetViews>
    <sheetView showGridLines="0" topLeftCell="A37" zoomScale="90" zoomScaleNormal="90" workbookViewId="0">
      <pane xSplit="1" topLeftCell="U1" activePane="topRight" state="frozen"/>
      <selection pane="topRight" activeCell="K51" sqref="K51"/>
    </sheetView>
  </sheetViews>
  <sheetFormatPr defaultColWidth="9.140625" defaultRowHeight="15"/>
  <cols>
    <col min="1" max="1" width="21.85546875" customWidth="1"/>
    <col min="2" max="5" width="9.5703125" customWidth="1"/>
    <col min="6" max="6" width="13.28515625" customWidth="1"/>
    <col min="7" max="8" width="9.5703125" customWidth="1"/>
    <col min="9" max="10" width="12" customWidth="1"/>
    <col min="11" max="16" width="10" customWidth="1"/>
    <col min="17" max="17" width="10.140625" customWidth="1"/>
    <col min="18" max="18" width="9.28515625" customWidth="1"/>
    <col min="19" max="19" width="9.42578125" customWidth="1"/>
    <col min="20" max="20" width="10.140625" customWidth="1"/>
    <col min="21" max="21" width="9.28515625" customWidth="1"/>
    <col min="22" max="22" width="9.7109375" customWidth="1"/>
    <col min="23" max="23" width="9.28515625" customWidth="1"/>
    <col min="24" max="24" width="9.140625" customWidth="1"/>
    <col min="25" max="25" width="10.140625" customWidth="1"/>
    <col min="26" max="32" width="9.5703125" customWidth="1"/>
    <col min="33" max="33" width="10.140625" customWidth="1"/>
    <col min="34" max="34" width="9.5703125" customWidth="1"/>
    <col min="35" max="39" width="9.28515625" customWidth="1"/>
    <col min="40" max="40" width="10.5703125" customWidth="1"/>
    <col min="41" max="41" width="10.7109375" customWidth="1"/>
    <col min="42" max="42" width="13.140625" customWidth="1"/>
    <col min="43" max="44" width="11.140625" customWidth="1"/>
    <col min="45" max="45" width="9.28515625" bestFit="1" customWidth="1"/>
    <col min="46" max="46" width="11.7109375"/>
  </cols>
  <sheetData>
    <row r="1" spans="1:52">
      <c r="A1" s="174" t="s">
        <v>105</v>
      </c>
      <c r="D1">
        <f>18*170</f>
        <v>3060</v>
      </c>
      <c r="E1">
        <f>7000/175</f>
        <v>40</v>
      </c>
      <c r="F1">
        <f>2000/175</f>
        <v>11.428571428571429</v>
      </c>
      <c r="I1" s="48"/>
      <c r="Q1" s="48"/>
      <c r="Y1" s="48"/>
      <c r="AG1" s="48"/>
      <c r="AH1" s="165"/>
      <c r="AP1" s="48"/>
    </row>
    <row r="2" spans="1:52">
      <c r="A2" s="174" t="s">
        <v>0</v>
      </c>
      <c r="I2" s="48"/>
      <c r="Q2" s="48"/>
      <c r="Y2" s="179"/>
      <c r="AG2" s="48"/>
      <c r="AP2" s="48"/>
    </row>
    <row r="3" spans="1:52">
      <c r="A3" s="48"/>
      <c r="I3" s="48"/>
      <c r="Q3" s="48"/>
      <c r="Y3" s="48"/>
      <c r="AG3" s="48"/>
      <c r="AP3" s="48"/>
    </row>
    <row r="4" spans="1:52" ht="15.75" thickBot="1">
      <c r="A4" s="48" t="s">
        <v>1</v>
      </c>
      <c r="B4" s="60" t="s">
        <v>3</v>
      </c>
      <c r="C4" s="60" t="s">
        <v>4</v>
      </c>
      <c r="D4" s="60" t="s">
        <v>4</v>
      </c>
      <c r="E4" s="60" t="s">
        <v>5</v>
      </c>
      <c r="F4" s="60" t="s">
        <v>6</v>
      </c>
      <c r="G4" s="60" t="s">
        <v>7</v>
      </c>
      <c r="H4" s="60" t="s">
        <v>2</v>
      </c>
      <c r="I4" s="60"/>
      <c r="J4" s="60" t="s">
        <v>3</v>
      </c>
      <c r="K4" s="60" t="s">
        <v>4</v>
      </c>
      <c r="L4" s="60" t="s">
        <v>4</v>
      </c>
      <c r="M4" s="60" t="s">
        <v>5</v>
      </c>
      <c r="N4" s="60" t="s">
        <v>6</v>
      </c>
      <c r="O4" s="60" t="s">
        <v>7</v>
      </c>
      <c r="P4" s="60" t="s">
        <v>2</v>
      </c>
      <c r="Q4" s="60"/>
      <c r="R4" s="60" t="s">
        <v>3</v>
      </c>
      <c r="S4" s="60" t="s">
        <v>4</v>
      </c>
      <c r="T4" s="60" t="s">
        <v>4</v>
      </c>
      <c r="U4" s="60" t="s">
        <v>5</v>
      </c>
      <c r="V4" s="60" t="s">
        <v>6</v>
      </c>
      <c r="W4" s="60" t="s">
        <v>7</v>
      </c>
      <c r="X4" s="60" t="s">
        <v>2</v>
      </c>
      <c r="Y4" s="60"/>
      <c r="Z4" s="60" t="s">
        <v>3</v>
      </c>
      <c r="AA4" s="60" t="s">
        <v>4</v>
      </c>
      <c r="AB4" s="60" t="s">
        <v>4</v>
      </c>
      <c r="AC4" s="60" t="s">
        <v>5</v>
      </c>
      <c r="AD4" s="60" t="s">
        <v>6</v>
      </c>
      <c r="AE4" s="60" t="s">
        <v>7</v>
      </c>
      <c r="AF4" s="60" t="s">
        <v>2</v>
      </c>
      <c r="AG4" s="60"/>
      <c r="AH4" s="60" t="s">
        <v>3</v>
      </c>
      <c r="AI4" s="60" t="s">
        <v>4</v>
      </c>
      <c r="AJ4" s="60" t="s">
        <v>4</v>
      </c>
      <c r="AK4" s="60" t="s">
        <v>5</v>
      </c>
      <c r="AL4" s="60" t="s">
        <v>6</v>
      </c>
      <c r="AM4" s="60" t="s">
        <v>7</v>
      </c>
      <c r="AN4" s="60" t="s">
        <v>2</v>
      </c>
      <c r="AO4" s="60"/>
      <c r="AP4" s="60"/>
      <c r="AQ4" s="17"/>
      <c r="AR4" s="17"/>
      <c r="AS4" s="17"/>
      <c r="AT4" s="17"/>
    </row>
    <row r="5" spans="1:52" ht="15.75" thickBot="1">
      <c r="A5" s="82" t="s">
        <v>8</v>
      </c>
      <c r="B5" s="66">
        <v>44564</v>
      </c>
      <c r="C5" s="66">
        <v>44565</v>
      </c>
      <c r="D5" s="66">
        <v>44566</v>
      </c>
      <c r="E5" s="66">
        <v>44567</v>
      </c>
      <c r="F5" s="66">
        <v>44568</v>
      </c>
      <c r="G5" s="66">
        <v>44569</v>
      </c>
      <c r="H5" s="66">
        <v>44570</v>
      </c>
      <c r="I5" s="63" t="s">
        <v>9</v>
      </c>
      <c r="J5" s="66">
        <v>44571</v>
      </c>
      <c r="K5" s="66">
        <v>44572</v>
      </c>
      <c r="L5" s="66">
        <v>44573</v>
      </c>
      <c r="M5" s="66">
        <v>44574</v>
      </c>
      <c r="N5" s="66">
        <v>44575</v>
      </c>
      <c r="O5" s="66">
        <v>44576</v>
      </c>
      <c r="P5" s="66">
        <v>44577</v>
      </c>
      <c r="Q5" s="63" t="s">
        <v>9</v>
      </c>
      <c r="R5" s="66">
        <v>44578</v>
      </c>
      <c r="S5" s="66">
        <v>44579</v>
      </c>
      <c r="T5" s="66">
        <v>44580</v>
      </c>
      <c r="U5" s="66">
        <v>44581</v>
      </c>
      <c r="V5" s="66">
        <v>44582</v>
      </c>
      <c r="W5" s="66">
        <v>44583</v>
      </c>
      <c r="X5" s="66">
        <v>44584</v>
      </c>
      <c r="Y5" s="63" t="s">
        <v>9</v>
      </c>
      <c r="Z5" s="66">
        <v>44585</v>
      </c>
      <c r="AA5" s="66">
        <v>44586</v>
      </c>
      <c r="AB5" s="66">
        <v>44587</v>
      </c>
      <c r="AC5" s="66">
        <v>44588</v>
      </c>
      <c r="AD5" s="66">
        <v>44589</v>
      </c>
      <c r="AE5" s="66">
        <v>44590</v>
      </c>
      <c r="AF5" s="66">
        <v>44591</v>
      </c>
      <c r="AG5" s="63" t="s">
        <v>9</v>
      </c>
      <c r="AH5" s="66">
        <v>44592</v>
      </c>
      <c r="AI5" s="66"/>
      <c r="AJ5" s="66"/>
      <c r="AK5" s="66"/>
      <c r="AL5" s="66"/>
      <c r="AM5" s="66"/>
      <c r="AN5" s="66"/>
      <c r="AO5" s="130"/>
      <c r="AP5" s="63" t="s">
        <v>9</v>
      </c>
      <c r="AQ5" s="90" t="s">
        <v>10</v>
      </c>
      <c r="AV5" s="17"/>
      <c r="AW5" s="17"/>
      <c r="AX5" s="17"/>
      <c r="AY5" s="17"/>
      <c r="AZ5" s="17"/>
    </row>
    <row r="6" spans="1:52">
      <c r="A6" s="82" t="s">
        <v>11</v>
      </c>
      <c r="B6" s="69">
        <v>108557</v>
      </c>
      <c r="C6" s="70">
        <f>94520+6000</f>
        <v>100520</v>
      </c>
      <c r="D6" s="70">
        <f>101490+30000</f>
        <v>131490</v>
      </c>
      <c r="E6" s="70">
        <v>0</v>
      </c>
      <c r="F6" s="70">
        <f>31984+30000</f>
        <v>61984</v>
      </c>
      <c r="G6" s="70">
        <v>39831</v>
      </c>
      <c r="H6" s="70">
        <v>0</v>
      </c>
      <c r="I6" s="84">
        <f>SUM(B6:H6)</f>
        <v>442382</v>
      </c>
      <c r="J6" s="70">
        <v>20026</v>
      </c>
      <c r="K6" s="70"/>
      <c r="L6" s="70">
        <v>27024</v>
      </c>
      <c r="M6" s="70">
        <v>13350</v>
      </c>
      <c r="N6" s="70">
        <v>19115</v>
      </c>
      <c r="O6" s="70">
        <v>18740</v>
      </c>
      <c r="P6" s="70"/>
      <c r="Q6" s="84">
        <f>SUM(J6:P6)</f>
        <v>98255</v>
      </c>
      <c r="R6" s="70">
        <f>75730+20000</f>
        <v>95730</v>
      </c>
      <c r="S6" s="70">
        <v>96914</v>
      </c>
      <c r="T6" s="70">
        <f>99396+33000</f>
        <v>132396</v>
      </c>
      <c r="U6" s="70">
        <f>40621+38000</f>
        <v>78621</v>
      </c>
      <c r="V6" s="70">
        <f>28947+15037+50000</f>
        <v>93984</v>
      </c>
      <c r="W6" s="70">
        <v>24945</v>
      </c>
      <c r="X6" s="70"/>
      <c r="Y6" s="84">
        <f>SUM(R6:X6)</f>
        <v>522590</v>
      </c>
      <c r="Z6" s="70">
        <f>83152+42000</f>
        <v>125152</v>
      </c>
      <c r="AA6" s="70">
        <v>130427</v>
      </c>
      <c r="AB6" s="70">
        <f>110477+26000</f>
        <v>136477</v>
      </c>
      <c r="AC6" s="70">
        <f>109236+12000</f>
        <v>121236</v>
      </c>
      <c r="AD6" s="70">
        <f>7871+30000</f>
        <v>37871</v>
      </c>
      <c r="AE6" s="70"/>
      <c r="AF6" s="70">
        <f>5477+12000</f>
        <v>17477</v>
      </c>
      <c r="AG6" s="84">
        <f>SUM(Z6:AF6)</f>
        <v>568640</v>
      </c>
      <c r="AH6" s="70">
        <f>122504+12829</f>
        <v>135333</v>
      </c>
      <c r="AI6" s="70"/>
      <c r="AJ6" s="70"/>
      <c r="AK6" s="70"/>
      <c r="AL6" s="70"/>
      <c r="AM6" s="70"/>
      <c r="AN6" s="70"/>
      <c r="AO6" s="131"/>
      <c r="AP6" s="84">
        <f>SUM(AH6:AN6)</f>
        <v>135333</v>
      </c>
      <c r="AQ6" s="91">
        <f>SUM(Y6,Q6,I6,AG6,AP6)</f>
        <v>1767200</v>
      </c>
      <c r="AR6" s="17"/>
      <c r="AS6" s="17"/>
      <c r="AT6" s="17"/>
      <c r="AV6" s="17"/>
      <c r="AW6" s="17"/>
      <c r="AX6" s="17"/>
      <c r="AY6" s="17"/>
      <c r="AZ6" s="17"/>
    </row>
    <row r="7" spans="1:52">
      <c r="A7" s="82" t="s">
        <v>12</v>
      </c>
      <c r="B7" s="69"/>
      <c r="C7" s="70"/>
      <c r="D7" s="70"/>
      <c r="E7" s="70"/>
      <c r="F7" s="70"/>
      <c r="G7" s="70"/>
      <c r="H7" s="70"/>
      <c r="I7" s="84">
        <f>SUM(B7:H7)</f>
        <v>0</v>
      </c>
      <c r="J7" s="70"/>
      <c r="K7" s="70"/>
      <c r="L7" s="70"/>
      <c r="M7" s="70"/>
      <c r="N7" s="70"/>
      <c r="O7" s="70"/>
      <c r="P7" s="70"/>
      <c r="Q7" s="84">
        <f>SUM(J7:P7)</f>
        <v>0</v>
      </c>
      <c r="R7" s="70"/>
      <c r="S7" s="70"/>
      <c r="T7" s="70"/>
      <c r="U7" s="70"/>
      <c r="V7" s="70"/>
      <c r="W7" s="70"/>
      <c r="X7" s="70"/>
      <c r="Y7" s="84">
        <f>SUM(R7:X7)</f>
        <v>0</v>
      </c>
      <c r="Z7" s="70"/>
      <c r="AA7" s="70"/>
      <c r="AB7" s="70"/>
      <c r="AC7" s="70"/>
      <c r="AD7" s="70"/>
      <c r="AE7" s="70"/>
      <c r="AF7" s="70"/>
      <c r="AG7" s="84">
        <f>SUM(Z7:AF7)</f>
        <v>0</v>
      </c>
      <c r="AH7" s="70"/>
      <c r="AI7" s="70"/>
      <c r="AJ7" s="70"/>
      <c r="AK7" s="70"/>
      <c r="AL7" s="70"/>
      <c r="AM7" s="70"/>
      <c r="AN7" s="70"/>
      <c r="AO7" s="131"/>
      <c r="AP7" s="84">
        <f>SUM(AH7:AN7)</f>
        <v>0</v>
      </c>
      <c r="AQ7" s="91">
        <f t="shared" ref="AQ7:AQ8" si="0">SUM(Y7,Q7,I7,AG7,AP7)</f>
        <v>0</v>
      </c>
      <c r="AR7" s="132"/>
      <c r="AS7" s="17"/>
      <c r="AT7" s="17"/>
      <c r="AV7" s="17"/>
      <c r="AW7" s="17"/>
      <c r="AX7" s="17"/>
      <c r="AY7" s="17"/>
      <c r="AZ7" s="17"/>
    </row>
    <row r="8" spans="1:52">
      <c r="A8" s="82" t="s">
        <v>13</v>
      </c>
      <c r="B8" s="70">
        <f>B11+B12</f>
        <v>8700</v>
      </c>
      <c r="C8" s="70">
        <f t="shared" ref="C8:F8" si="1">C11+C12</f>
        <v>30825.5</v>
      </c>
      <c r="D8" s="70">
        <f t="shared" si="1"/>
        <v>29139</v>
      </c>
      <c r="E8" s="70">
        <f t="shared" si="1"/>
        <v>29817</v>
      </c>
      <c r="F8" s="70">
        <f t="shared" si="1"/>
        <v>0</v>
      </c>
      <c r="G8" s="70">
        <f t="shared" ref="G8:H8" si="2">G11+G12</f>
        <v>40470</v>
      </c>
      <c r="H8" s="70">
        <f t="shared" si="2"/>
        <v>0</v>
      </c>
      <c r="I8" s="84">
        <f>SUM(B8:H8)</f>
        <v>138951.5</v>
      </c>
      <c r="J8" s="70"/>
      <c r="K8" s="70"/>
      <c r="L8" s="70"/>
      <c r="M8" s="70"/>
      <c r="N8" s="70"/>
      <c r="O8" s="70"/>
      <c r="P8" s="70"/>
      <c r="Q8" s="84">
        <f>SUM(J8:P8)</f>
        <v>0</v>
      </c>
      <c r="R8" s="70"/>
      <c r="S8" s="70"/>
      <c r="T8" s="70"/>
      <c r="U8" s="70"/>
      <c r="V8" s="70"/>
      <c r="W8" s="70"/>
      <c r="X8" s="70"/>
      <c r="Y8" s="84">
        <f>SUM(R8:X8)</f>
        <v>0</v>
      </c>
      <c r="Z8" s="70"/>
      <c r="AA8" s="70"/>
      <c r="AB8" s="70"/>
      <c r="AC8" s="70"/>
      <c r="AD8" s="70"/>
      <c r="AE8" s="70"/>
      <c r="AF8" s="70"/>
      <c r="AG8" s="84">
        <f>SUM(Z8:AF8)</f>
        <v>0</v>
      </c>
      <c r="AH8" s="70"/>
      <c r="AI8" s="70"/>
      <c r="AJ8" s="70"/>
      <c r="AK8" s="70"/>
      <c r="AL8" s="70"/>
      <c r="AM8" s="70"/>
      <c r="AN8" s="70"/>
      <c r="AO8" s="131"/>
      <c r="AP8" s="84">
        <f>SUM(AH8:AN8)</f>
        <v>0</v>
      </c>
      <c r="AQ8" s="91">
        <f t="shared" si="0"/>
        <v>138951.5</v>
      </c>
      <c r="AR8" s="17" t="s">
        <v>14</v>
      </c>
      <c r="AS8" s="17"/>
      <c r="AT8" s="17"/>
      <c r="AV8" s="17"/>
      <c r="AW8" s="17"/>
      <c r="AX8" s="17"/>
      <c r="AY8" s="17"/>
      <c r="AZ8" s="17"/>
    </row>
    <row r="9" spans="1:52" ht="15.75" thickBot="1">
      <c r="A9" s="82" t="s">
        <v>15</v>
      </c>
      <c r="B9" s="74">
        <f t="shared" ref="B9:Z9" si="3">B8/(B6+B7)</f>
        <v>8.0142229427858175E-2</v>
      </c>
      <c r="C9" s="74">
        <f t="shared" si="3"/>
        <v>0.30666036609629926</v>
      </c>
      <c r="D9" s="74">
        <f t="shared" si="3"/>
        <v>0.2216062057951175</v>
      </c>
      <c r="E9" s="74" t="e">
        <f t="shared" si="3"/>
        <v>#DIV/0!</v>
      </c>
      <c r="F9" s="74">
        <f t="shared" si="3"/>
        <v>0</v>
      </c>
      <c r="G9" s="74">
        <f t="shared" si="3"/>
        <v>1.0160427807486632</v>
      </c>
      <c r="H9" s="74" t="e">
        <f t="shared" si="3"/>
        <v>#DIV/0!</v>
      </c>
      <c r="I9" s="73">
        <f t="shared" si="3"/>
        <v>0.31409844885189725</v>
      </c>
      <c r="J9" s="74">
        <f t="shared" si="3"/>
        <v>0</v>
      </c>
      <c r="K9" s="74" t="e">
        <f t="shared" si="3"/>
        <v>#DIV/0!</v>
      </c>
      <c r="L9" s="74">
        <f t="shared" si="3"/>
        <v>0</v>
      </c>
      <c r="M9" s="74">
        <f t="shared" si="3"/>
        <v>0</v>
      </c>
      <c r="N9" s="74">
        <f t="shared" si="3"/>
        <v>0</v>
      </c>
      <c r="O9" s="74">
        <f t="shared" si="3"/>
        <v>0</v>
      </c>
      <c r="P9" s="74" t="e">
        <f t="shared" si="3"/>
        <v>#DIV/0!</v>
      </c>
      <c r="Q9" s="73">
        <f t="shared" si="3"/>
        <v>0</v>
      </c>
      <c r="R9" s="74">
        <f t="shared" si="3"/>
        <v>0</v>
      </c>
      <c r="S9" s="74">
        <f t="shared" si="3"/>
        <v>0</v>
      </c>
      <c r="T9" s="74">
        <f t="shared" si="3"/>
        <v>0</v>
      </c>
      <c r="U9" s="74">
        <f t="shared" si="3"/>
        <v>0</v>
      </c>
      <c r="V9" s="74">
        <f t="shared" si="3"/>
        <v>0</v>
      </c>
      <c r="W9" s="74">
        <f t="shared" si="3"/>
        <v>0</v>
      </c>
      <c r="X9" s="74" t="e">
        <f t="shared" si="3"/>
        <v>#DIV/0!</v>
      </c>
      <c r="Y9" s="73">
        <f t="shared" si="3"/>
        <v>0</v>
      </c>
      <c r="Z9" s="74">
        <f t="shared" si="3"/>
        <v>0</v>
      </c>
      <c r="AA9" s="74">
        <f t="shared" ref="AA9:AN9" si="4">AA8/(AA6+AA7)</f>
        <v>0</v>
      </c>
      <c r="AB9" s="74">
        <f t="shared" si="4"/>
        <v>0</v>
      </c>
      <c r="AC9" s="74">
        <f t="shared" si="4"/>
        <v>0</v>
      </c>
      <c r="AD9" s="74">
        <f t="shared" si="4"/>
        <v>0</v>
      </c>
      <c r="AE9" s="74" t="e">
        <f t="shared" si="4"/>
        <v>#DIV/0!</v>
      </c>
      <c r="AF9" s="74">
        <f t="shared" si="4"/>
        <v>0</v>
      </c>
      <c r="AG9" s="73">
        <f t="shared" si="4"/>
        <v>0</v>
      </c>
      <c r="AH9" s="74">
        <f t="shared" si="4"/>
        <v>0</v>
      </c>
      <c r="AI9" s="74" t="e">
        <f t="shared" si="4"/>
        <v>#DIV/0!</v>
      </c>
      <c r="AJ9" s="74" t="e">
        <f t="shared" si="4"/>
        <v>#DIV/0!</v>
      </c>
      <c r="AK9" s="74" t="e">
        <f t="shared" si="4"/>
        <v>#DIV/0!</v>
      </c>
      <c r="AL9" s="74" t="e">
        <f t="shared" si="4"/>
        <v>#DIV/0!</v>
      </c>
      <c r="AM9" s="74" t="e">
        <f t="shared" si="4"/>
        <v>#DIV/0!</v>
      </c>
      <c r="AN9" s="74" t="e">
        <f t="shared" si="4"/>
        <v>#DIV/0!</v>
      </c>
      <c r="AO9" s="133"/>
      <c r="AP9" s="73">
        <f>AP8/(AP6+AP7)</f>
        <v>0</v>
      </c>
      <c r="AQ9" s="92">
        <f>AQ8/(AQ6+AQ7)</f>
        <v>7.8628055681303752E-2</v>
      </c>
      <c r="AR9" s="17"/>
      <c r="AS9" s="17"/>
      <c r="AT9" s="17"/>
      <c r="AV9" s="17"/>
      <c r="AW9" s="17"/>
      <c r="AX9" s="17"/>
      <c r="AY9" s="17"/>
      <c r="AZ9" s="17"/>
    </row>
    <row r="10" spans="1:52">
      <c r="A10" s="75"/>
      <c r="B10" s="76"/>
      <c r="C10" s="76"/>
      <c r="D10" s="76"/>
      <c r="E10" s="76"/>
      <c r="F10" s="76"/>
      <c r="G10" s="85"/>
      <c r="H10" s="76"/>
      <c r="I10" s="75"/>
      <c r="J10" s="76"/>
      <c r="K10" s="76"/>
      <c r="L10" s="76"/>
      <c r="M10" s="76"/>
      <c r="N10" s="76"/>
      <c r="O10" s="76"/>
      <c r="P10" s="87"/>
      <c r="Q10" s="75"/>
      <c r="R10" s="88"/>
      <c r="S10" s="88"/>
      <c r="T10" s="88"/>
      <c r="U10" s="88"/>
      <c r="V10" s="88"/>
      <c r="W10" s="88"/>
      <c r="X10" s="88"/>
      <c r="Y10" s="75"/>
      <c r="Z10" s="87"/>
      <c r="AA10" s="76"/>
      <c r="AB10" s="76"/>
      <c r="AC10" s="76"/>
      <c r="AD10" s="76"/>
      <c r="AE10" s="76"/>
      <c r="AF10" s="76"/>
      <c r="AG10" s="75"/>
      <c r="AH10" s="76"/>
      <c r="AI10" s="87"/>
      <c r="AJ10" s="88"/>
      <c r="AK10" s="88"/>
      <c r="AL10" s="88"/>
      <c r="AM10" s="88"/>
      <c r="AN10" s="88"/>
      <c r="AO10" s="88"/>
      <c r="AP10" s="75"/>
      <c r="AQ10" s="17"/>
      <c r="AR10" s="17"/>
      <c r="AS10" s="17"/>
      <c r="AU10" s="17"/>
      <c r="AV10" s="17"/>
      <c r="AW10" s="17"/>
      <c r="AX10" s="17"/>
      <c r="AY10" s="17"/>
    </row>
    <row r="11" spans="1:52" s="122" customFormat="1">
      <c r="A11" s="123" t="s">
        <v>16</v>
      </c>
      <c r="B11" s="124">
        <v>8700</v>
      </c>
      <c r="C11" s="124">
        <v>4949.5</v>
      </c>
      <c r="D11" s="124">
        <v>3600</v>
      </c>
      <c r="E11" s="124">
        <v>4870</v>
      </c>
      <c r="F11" s="124">
        <v>0</v>
      </c>
      <c r="G11" s="129">
        <v>15780</v>
      </c>
      <c r="H11" s="124">
        <v>0</v>
      </c>
      <c r="I11" s="123"/>
      <c r="J11" s="172">
        <v>0</v>
      </c>
      <c r="K11" s="124">
        <v>0</v>
      </c>
      <c r="L11" s="124">
        <v>5510</v>
      </c>
      <c r="M11" s="124">
        <v>0</v>
      </c>
      <c r="N11" s="124">
        <v>0</v>
      </c>
      <c r="O11" s="124"/>
      <c r="P11" s="129"/>
      <c r="Q11" s="123"/>
      <c r="R11" s="124"/>
      <c r="S11" s="124"/>
      <c r="T11" s="124"/>
      <c r="U11" s="124"/>
      <c r="V11" s="124"/>
      <c r="W11" s="124"/>
      <c r="X11" s="124"/>
      <c r="Y11" s="123"/>
      <c r="Z11" s="129"/>
      <c r="AA11" s="124"/>
      <c r="AB11" s="124"/>
      <c r="AC11" s="124"/>
      <c r="AD11" s="124"/>
      <c r="AE11" s="124"/>
      <c r="AF11" s="124"/>
      <c r="AG11" s="123"/>
      <c r="AH11" s="124"/>
      <c r="AI11" s="129"/>
      <c r="AJ11" s="124"/>
      <c r="AK11" s="124"/>
      <c r="AL11" s="124"/>
      <c r="AM11" s="124"/>
      <c r="AN11" s="124"/>
      <c r="AO11" s="124"/>
      <c r="AP11" s="134" t="s">
        <v>16</v>
      </c>
      <c r="AR11" s="135"/>
      <c r="AS11" s="126"/>
      <c r="AU11" s="135"/>
      <c r="AV11" s="135"/>
      <c r="AW11" s="135"/>
      <c r="AX11" s="135"/>
      <c r="AY11" s="135"/>
    </row>
    <row r="12" spans="1:52" s="122" customFormat="1">
      <c r="A12" s="125" t="s">
        <v>17</v>
      </c>
      <c r="B12" s="126"/>
      <c r="C12" s="127">
        <v>25876</v>
      </c>
      <c r="D12" s="126">
        <v>25539</v>
      </c>
      <c r="E12" s="126">
        <v>24947</v>
      </c>
      <c r="F12" s="127">
        <v>0</v>
      </c>
      <c r="G12" s="127">
        <v>24690</v>
      </c>
      <c r="H12" s="127">
        <v>0</v>
      </c>
      <c r="I12" s="125"/>
      <c r="J12" s="127">
        <v>50645</v>
      </c>
      <c r="K12" s="127">
        <v>0</v>
      </c>
      <c r="L12" s="126">
        <v>0</v>
      </c>
      <c r="M12" s="126">
        <v>23529</v>
      </c>
      <c r="N12" s="127">
        <v>23861</v>
      </c>
      <c r="O12" s="127"/>
      <c r="P12" s="126"/>
      <c r="Q12" s="125"/>
      <c r="R12" s="126"/>
      <c r="S12" s="126"/>
      <c r="T12" s="126"/>
      <c r="U12" s="126"/>
      <c r="V12" s="126"/>
      <c r="W12" s="126"/>
      <c r="X12" s="126"/>
      <c r="Y12" s="125"/>
      <c r="Z12" s="126"/>
      <c r="AA12" s="126"/>
      <c r="AB12" s="126"/>
      <c r="AC12" s="126"/>
      <c r="AD12" s="126"/>
      <c r="AE12" s="126"/>
      <c r="AF12" s="126"/>
      <c r="AG12" s="125"/>
      <c r="AH12" s="126"/>
      <c r="AI12" s="126"/>
      <c r="AJ12" s="126"/>
      <c r="AK12" s="126"/>
      <c r="AL12" s="126"/>
      <c r="AM12" s="126"/>
      <c r="AN12" s="126"/>
      <c r="AO12" s="126"/>
      <c r="AP12" s="136" t="s">
        <v>17</v>
      </c>
      <c r="AQ12" s="135"/>
      <c r="AR12" s="135"/>
      <c r="AS12" s="135"/>
      <c r="AT12" s="135"/>
    </row>
    <row r="13" spans="1:52" ht="15.75" thickBot="1">
      <c r="A13" s="48" t="s">
        <v>18</v>
      </c>
      <c r="B13" s="60" t="s">
        <v>3</v>
      </c>
      <c r="C13" s="60" t="s">
        <v>4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2</v>
      </c>
      <c r="I13" s="60"/>
      <c r="J13" s="60" t="s">
        <v>3</v>
      </c>
      <c r="K13" s="60" t="s">
        <v>4</v>
      </c>
      <c r="L13" s="60" t="s">
        <v>4</v>
      </c>
      <c r="M13" s="60" t="s">
        <v>5</v>
      </c>
      <c r="N13" s="60" t="s">
        <v>6</v>
      </c>
      <c r="O13" s="60" t="s">
        <v>7</v>
      </c>
      <c r="P13" s="60" t="s">
        <v>2</v>
      </c>
      <c r="Q13" s="60"/>
      <c r="R13" s="60" t="s">
        <v>3</v>
      </c>
      <c r="S13" s="60" t="s">
        <v>4</v>
      </c>
      <c r="T13" s="60" t="s">
        <v>4</v>
      </c>
      <c r="U13" s="60" t="s">
        <v>5</v>
      </c>
      <c r="V13" s="60" t="s">
        <v>6</v>
      </c>
      <c r="W13" s="60" t="s">
        <v>7</v>
      </c>
      <c r="X13" s="60" t="s">
        <v>2</v>
      </c>
      <c r="Y13" s="60"/>
      <c r="Z13" s="60" t="s">
        <v>3</v>
      </c>
      <c r="AA13" s="60" t="s">
        <v>4</v>
      </c>
      <c r="AB13" s="60" t="s">
        <v>4</v>
      </c>
      <c r="AC13" s="60" t="s">
        <v>5</v>
      </c>
      <c r="AD13" s="60" t="s">
        <v>6</v>
      </c>
      <c r="AE13" s="60" t="s">
        <v>7</v>
      </c>
      <c r="AF13" s="60" t="s">
        <v>2</v>
      </c>
      <c r="AG13" s="60"/>
      <c r="AH13" s="60" t="s">
        <v>3</v>
      </c>
      <c r="AI13" s="60" t="s">
        <v>4</v>
      </c>
      <c r="AJ13" s="60" t="s">
        <v>4</v>
      </c>
      <c r="AK13" s="60" t="s">
        <v>5</v>
      </c>
      <c r="AL13" s="60" t="s">
        <v>6</v>
      </c>
      <c r="AM13" s="60" t="s">
        <v>7</v>
      </c>
      <c r="AN13" s="60" t="s">
        <v>2</v>
      </c>
      <c r="AO13" s="60"/>
      <c r="AP13" s="48"/>
      <c r="AQ13" s="122"/>
      <c r="AR13" s="17"/>
      <c r="AS13" s="17"/>
      <c r="AT13" s="17"/>
      <c r="AU13" s="17"/>
      <c r="AV13" s="17"/>
    </row>
    <row r="14" spans="1:52" ht="15.75" thickBot="1">
      <c r="A14" s="82" t="s">
        <v>8</v>
      </c>
      <c r="B14" s="66"/>
      <c r="C14" s="66">
        <v>44593</v>
      </c>
      <c r="D14" s="66">
        <v>44594</v>
      </c>
      <c r="E14" s="66">
        <v>44595</v>
      </c>
      <c r="F14" s="66">
        <v>44596</v>
      </c>
      <c r="G14" s="66">
        <v>44597</v>
      </c>
      <c r="H14" s="66">
        <v>44598</v>
      </c>
      <c r="I14" s="63" t="s">
        <v>9</v>
      </c>
      <c r="J14" s="66">
        <v>44599</v>
      </c>
      <c r="K14" s="66">
        <v>44600</v>
      </c>
      <c r="L14" s="66">
        <v>44601</v>
      </c>
      <c r="M14" s="66">
        <v>44602</v>
      </c>
      <c r="N14" s="66">
        <v>44603</v>
      </c>
      <c r="O14" s="66">
        <v>44604</v>
      </c>
      <c r="P14" s="66">
        <v>44605</v>
      </c>
      <c r="Q14" s="63" t="s">
        <v>9</v>
      </c>
      <c r="R14" s="66">
        <v>44606</v>
      </c>
      <c r="S14" s="66">
        <v>44607</v>
      </c>
      <c r="T14" s="66">
        <v>44608</v>
      </c>
      <c r="U14" s="66">
        <v>44609</v>
      </c>
      <c r="V14" s="66">
        <v>44610</v>
      </c>
      <c r="W14" s="66">
        <v>44611</v>
      </c>
      <c r="X14" s="66">
        <v>44612</v>
      </c>
      <c r="Y14" s="63" t="s">
        <v>9</v>
      </c>
      <c r="Z14" s="66">
        <v>44613</v>
      </c>
      <c r="AA14" s="66">
        <v>44614</v>
      </c>
      <c r="AB14" s="66">
        <v>44615</v>
      </c>
      <c r="AC14" s="66">
        <v>44616</v>
      </c>
      <c r="AD14" s="66">
        <v>44617</v>
      </c>
      <c r="AE14" s="66">
        <v>44618</v>
      </c>
      <c r="AF14" s="66">
        <v>44619</v>
      </c>
      <c r="AG14" s="63" t="s">
        <v>9</v>
      </c>
      <c r="AH14" s="66">
        <v>44620</v>
      </c>
      <c r="AI14" s="66"/>
      <c r="AJ14" s="66"/>
      <c r="AK14" s="66"/>
      <c r="AL14" s="66"/>
      <c r="AM14" s="66"/>
      <c r="AN14" s="66"/>
      <c r="AO14" s="130"/>
      <c r="AP14" s="63" t="s">
        <v>9</v>
      </c>
      <c r="AQ14" s="90" t="s">
        <v>10</v>
      </c>
      <c r="AV14" s="17"/>
      <c r="AW14" s="17"/>
      <c r="AX14" s="17"/>
      <c r="AY14" s="17"/>
      <c r="AZ14" s="17"/>
    </row>
    <row r="15" spans="1:52">
      <c r="A15" s="82" t="s">
        <v>11</v>
      </c>
      <c r="B15" s="69"/>
      <c r="C15" s="70">
        <f>68346+2000</f>
        <v>70346</v>
      </c>
      <c r="D15" s="70">
        <v>103694</v>
      </c>
      <c r="E15" s="70">
        <f>58502+68000</f>
        <v>126502</v>
      </c>
      <c r="F15" s="70">
        <f>43645+32468</f>
        <v>76113</v>
      </c>
      <c r="G15" s="70"/>
      <c r="H15" s="70"/>
      <c r="I15" s="84">
        <f>SUM(B15:H15)</f>
        <v>376655</v>
      </c>
      <c r="J15" s="70">
        <v>117324</v>
      </c>
      <c r="K15" s="70">
        <f>35704+40000</f>
        <v>75704</v>
      </c>
      <c r="L15" s="70">
        <f>44537+60000</f>
        <v>104537</v>
      </c>
      <c r="M15" s="70">
        <v>17084</v>
      </c>
      <c r="N15" s="70">
        <f>40061+60000</f>
        <v>100061</v>
      </c>
      <c r="O15" s="70">
        <f>22184+48000</f>
        <v>70184</v>
      </c>
      <c r="P15" s="70"/>
      <c r="Q15" s="84">
        <f>SUM(J15:P15)</f>
        <v>484894</v>
      </c>
      <c r="R15" s="70">
        <f>22972+58000</f>
        <v>80972</v>
      </c>
      <c r="S15" s="70">
        <f>85960+33440</f>
        <v>119400</v>
      </c>
      <c r="T15" s="70">
        <v>136004</v>
      </c>
      <c r="U15" s="70">
        <v>79079</v>
      </c>
      <c r="V15" s="70">
        <f>28794+90000</f>
        <v>118794</v>
      </c>
      <c r="W15" s="70">
        <f>30460+80000</f>
        <v>110460</v>
      </c>
      <c r="X15" s="70">
        <f>27332+40000</f>
        <v>67332</v>
      </c>
      <c r="Y15" s="84">
        <f>SUM(R15:X15)</f>
        <v>712041</v>
      </c>
      <c r="Z15" s="70">
        <v>119537</v>
      </c>
      <c r="AA15" s="70">
        <v>144805</v>
      </c>
      <c r="AB15" s="70">
        <v>140463</v>
      </c>
      <c r="AC15" s="70">
        <v>131732</v>
      </c>
      <c r="AD15" s="70">
        <f>68325+60000</f>
        <v>128325</v>
      </c>
      <c r="AE15" s="70">
        <f>37097+67784</f>
        <v>104881</v>
      </c>
      <c r="AF15" s="70"/>
      <c r="AG15" s="84">
        <f>SUM(Z15:AF15)</f>
        <v>769743</v>
      </c>
      <c r="AH15" s="70">
        <v>66159</v>
      </c>
      <c r="AI15" s="70"/>
      <c r="AJ15" s="70"/>
      <c r="AK15" s="70"/>
      <c r="AL15" s="70"/>
      <c r="AM15" s="70"/>
      <c r="AN15" s="70"/>
      <c r="AO15" s="131"/>
      <c r="AP15" s="68">
        <f>SUM(AN15)</f>
        <v>0</v>
      </c>
      <c r="AQ15" s="91">
        <f>SUM(Y15,Q15,I15,AG15,AP15)</f>
        <v>2343333</v>
      </c>
      <c r="AR15" s="17"/>
      <c r="AS15" s="17"/>
      <c r="AT15" s="17"/>
      <c r="AV15" s="17"/>
      <c r="AW15" s="17"/>
      <c r="AX15" s="17"/>
      <c r="AY15" s="17"/>
      <c r="AZ15" s="17"/>
    </row>
    <row r="16" spans="1:52">
      <c r="A16" s="82" t="s">
        <v>12</v>
      </c>
      <c r="B16" s="69"/>
      <c r="C16" s="70"/>
      <c r="D16" s="70"/>
      <c r="E16" s="70"/>
      <c r="F16" s="70"/>
      <c r="G16" s="70"/>
      <c r="H16" s="70"/>
      <c r="I16" s="84">
        <f>SUM(B16:H16)</f>
        <v>0</v>
      </c>
      <c r="J16" s="70"/>
      <c r="K16" s="70"/>
      <c r="L16" s="70"/>
      <c r="M16" s="70"/>
      <c r="N16" s="70"/>
      <c r="O16" s="70"/>
      <c r="P16" s="70"/>
      <c r="Q16" s="84">
        <f>SUM(J16:P16)</f>
        <v>0</v>
      </c>
      <c r="R16" s="70"/>
      <c r="S16" s="70"/>
      <c r="T16" s="70"/>
      <c r="U16" s="70"/>
      <c r="V16" s="70"/>
      <c r="W16" s="70"/>
      <c r="X16" s="70"/>
      <c r="Y16" s="84">
        <f>SUM(R16:X16)</f>
        <v>0</v>
      </c>
      <c r="Z16" s="70"/>
      <c r="AA16" s="70"/>
      <c r="AB16" s="70"/>
      <c r="AC16" s="70"/>
      <c r="AD16" s="70"/>
      <c r="AE16" s="70"/>
      <c r="AF16" s="70"/>
      <c r="AG16" s="84">
        <f>SUM(Z16:AF16)</f>
        <v>0</v>
      </c>
      <c r="AH16" s="70"/>
      <c r="AI16" s="70"/>
      <c r="AJ16" s="70"/>
      <c r="AK16" s="70"/>
      <c r="AL16" s="70"/>
      <c r="AM16" s="70"/>
      <c r="AN16" s="70"/>
      <c r="AO16" s="131"/>
      <c r="AP16" s="68">
        <f t="shared" ref="AP16:AP17" si="5">SUM(AN16)</f>
        <v>0</v>
      </c>
      <c r="AQ16" s="91">
        <f t="shared" ref="AQ16:AQ17" si="6">SUM(Y16,Q16,I16,AG16,AP16)</f>
        <v>0</v>
      </c>
      <c r="AR16" s="132"/>
      <c r="AS16" s="17"/>
      <c r="AT16" s="17"/>
      <c r="AV16" s="17"/>
      <c r="AW16" s="17"/>
      <c r="AX16" s="17"/>
      <c r="AY16" s="17"/>
      <c r="AZ16" s="17"/>
    </row>
    <row r="17" spans="1:52">
      <c r="A17" s="82" t="s">
        <v>13</v>
      </c>
      <c r="B17" s="70"/>
      <c r="C17" s="70"/>
      <c r="D17" s="70"/>
      <c r="E17" s="70"/>
      <c r="F17" s="70"/>
      <c r="G17" s="70"/>
      <c r="H17" s="70">
        <f t="shared" ref="H17" si="7">H20+H21</f>
        <v>0</v>
      </c>
      <c r="I17" s="84">
        <f>SUM(B17:H17)</f>
        <v>0</v>
      </c>
      <c r="J17" s="70"/>
      <c r="K17" s="70"/>
      <c r="L17" s="70"/>
      <c r="M17" s="70"/>
      <c r="N17" s="70"/>
      <c r="O17" s="70"/>
      <c r="P17" s="70"/>
      <c r="Q17" s="84">
        <f>SUM(J17:P17)</f>
        <v>0</v>
      </c>
      <c r="R17" s="70"/>
      <c r="S17" s="70"/>
      <c r="T17" s="70"/>
      <c r="U17" s="70"/>
      <c r="V17" s="70"/>
      <c r="W17" s="70"/>
      <c r="X17" s="70"/>
      <c r="Y17" s="84">
        <f>SUM(R17:X17)</f>
        <v>0</v>
      </c>
      <c r="Z17" s="70"/>
      <c r="AA17" s="70"/>
      <c r="AB17" s="70"/>
      <c r="AC17" s="70"/>
      <c r="AD17" s="70"/>
      <c r="AE17" s="70"/>
      <c r="AF17" s="70"/>
      <c r="AG17" s="84">
        <f>SUM(Z17:AF17)</f>
        <v>0</v>
      </c>
      <c r="AH17" s="70"/>
      <c r="AI17" s="70"/>
      <c r="AJ17" s="70"/>
      <c r="AK17" s="70"/>
      <c r="AL17" s="70"/>
      <c r="AM17" s="70"/>
      <c r="AN17" s="70"/>
      <c r="AO17" s="131"/>
      <c r="AP17" s="68">
        <f t="shared" si="5"/>
        <v>0</v>
      </c>
      <c r="AQ17" s="91">
        <f t="shared" si="6"/>
        <v>0</v>
      </c>
      <c r="AR17" s="17" t="s">
        <v>14</v>
      </c>
      <c r="AS17" s="17"/>
      <c r="AT17" s="17"/>
      <c r="AV17" s="17"/>
      <c r="AW17" s="17"/>
      <c r="AX17" s="17"/>
      <c r="AY17" s="17"/>
      <c r="AZ17" s="17"/>
    </row>
    <row r="18" spans="1:52" ht="15.75" thickBot="1">
      <c r="A18" s="82" t="s">
        <v>15</v>
      </c>
      <c r="B18" s="74" t="e">
        <f t="shared" ref="B18:I18" si="8">B17/B15</f>
        <v>#DIV/0!</v>
      </c>
      <c r="C18" s="74">
        <f t="shared" si="8"/>
        <v>0</v>
      </c>
      <c r="D18" s="74">
        <f t="shared" si="8"/>
        <v>0</v>
      </c>
      <c r="E18" s="74">
        <f t="shared" si="8"/>
        <v>0</v>
      </c>
      <c r="F18" s="74">
        <f t="shared" si="8"/>
        <v>0</v>
      </c>
      <c r="G18" s="74" t="e">
        <f t="shared" si="8"/>
        <v>#DIV/0!</v>
      </c>
      <c r="H18" s="74" t="e">
        <f t="shared" si="8"/>
        <v>#DIV/0!</v>
      </c>
      <c r="I18" s="73">
        <f t="shared" si="8"/>
        <v>0</v>
      </c>
      <c r="J18" s="74">
        <f t="shared" ref="J18:R18" si="9">J17/J15</f>
        <v>0</v>
      </c>
      <c r="K18" s="74">
        <f t="shared" si="9"/>
        <v>0</v>
      </c>
      <c r="L18" s="74">
        <f t="shared" si="9"/>
        <v>0</v>
      </c>
      <c r="M18" s="74">
        <f t="shared" si="9"/>
        <v>0</v>
      </c>
      <c r="N18" s="74">
        <f t="shared" si="9"/>
        <v>0</v>
      </c>
      <c r="O18" s="74">
        <f t="shared" si="9"/>
        <v>0</v>
      </c>
      <c r="P18" s="74" t="e">
        <f t="shared" si="9"/>
        <v>#DIV/0!</v>
      </c>
      <c r="Q18" s="73">
        <f t="shared" si="9"/>
        <v>0</v>
      </c>
      <c r="R18" s="74">
        <f t="shared" si="9"/>
        <v>0</v>
      </c>
      <c r="S18" s="74">
        <f t="shared" ref="S18:Y18" si="10">S17/S15</f>
        <v>0</v>
      </c>
      <c r="T18" s="74">
        <f t="shared" si="10"/>
        <v>0</v>
      </c>
      <c r="U18" s="74">
        <f t="shared" si="10"/>
        <v>0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3">
        <f t="shared" si="10"/>
        <v>0</v>
      </c>
      <c r="Z18" s="74">
        <f t="shared" ref="Z18:AG18" si="11">Z17/Z15</f>
        <v>0</v>
      </c>
      <c r="AA18" s="74">
        <f t="shared" si="11"/>
        <v>0</v>
      </c>
      <c r="AB18" s="74">
        <f t="shared" si="11"/>
        <v>0</v>
      </c>
      <c r="AC18" s="74">
        <f t="shared" si="11"/>
        <v>0</v>
      </c>
      <c r="AD18" s="74">
        <f t="shared" si="11"/>
        <v>0</v>
      </c>
      <c r="AE18" s="74">
        <f t="shared" si="11"/>
        <v>0</v>
      </c>
      <c r="AF18" s="74" t="e">
        <f t="shared" si="11"/>
        <v>#DIV/0!</v>
      </c>
      <c r="AG18" s="73">
        <f t="shared" si="11"/>
        <v>0</v>
      </c>
      <c r="AH18" s="74">
        <f t="shared" ref="AH18:AN18" si="12">AH17/AH15</f>
        <v>0</v>
      </c>
      <c r="AI18" s="74" t="e">
        <f t="shared" si="12"/>
        <v>#DIV/0!</v>
      </c>
      <c r="AJ18" s="74" t="e">
        <f t="shared" si="12"/>
        <v>#DIV/0!</v>
      </c>
      <c r="AK18" s="74" t="e">
        <f t="shared" si="12"/>
        <v>#DIV/0!</v>
      </c>
      <c r="AL18" s="74" t="e">
        <f t="shared" si="12"/>
        <v>#DIV/0!</v>
      </c>
      <c r="AM18" s="74" t="e">
        <f t="shared" si="12"/>
        <v>#DIV/0!</v>
      </c>
      <c r="AN18" s="74" t="e">
        <f t="shared" si="12"/>
        <v>#DIV/0!</v>
      </c>
      <c r="AO18" s="133"/>
      <c r="AP18" s="73" t="e">
        <f>AP17/AP15</f>
        <v>#DIV/0!</v>
      </c>
      <c r="AQ18" s="92">
        <f>AQ17/AQ15</f>
        <v>0</v>
      </c>
      <c r="AR18" s="17"/>
      <c r="AS18" s="17"/>
      <c r="AT18" s="17"/>
      <c r="AV18" s="17"/>
      <c r="AW18" s="17"/>
      <c r="AX18" s="17"/>
      <c r="AY18" s="17"/>
      <c r="AZ18" s="17"/>
    </row>
    <row r="19" spans="1:52">
      <c r="A19" s="75"/>
      <c r="B19" s="76"/>
      <c r="C19" s="76"/>
      <c r="D19" s="76"/>
      <c r="E19" s="76"/>
      <c r="F19" s="76"/>
      <c r="G19" s="85"/>
      <c r="H19" s="76"/>
      <c r="I19" s="75"/>
      <c r="J19" s="88"/>
      <c r="K19" s="76"/>
      <c r="L19" s="76"/>
      <c r="M19" s="76"/>
      <c r="N19" s="76"/>
      <c r="O19" s="76"/>
      <c r="P19" s="87"/>
      <c r="Q19" s="75"/>
      <c r="R19" s="88"/>
      <c r="S19" s="88"/>
      <c r="T19" s="88"/>
      <c r="U19" s="88"/>
      <c r="V19" s="88"/>
      <c r="W19" s="88"/>
      <c r="X19" s="88"/>
      <c r="Y19" s="75"/>
      <c r="Z19" s="87"/>
      <c r="AA19" s="76"/>
      <c r="AB19" s="76"/>
      <c r="AC19" s="76"/>
      <c r="AD19" s="76"/>
      <c r="AE19" s="76"/>
      <c r="AF19" s="76"/>
      <c r="AG19" s="75"/>
      <c r="AH19" s="76"/>
      <c r="AI19" s="87"/>
      <c r="AJ19" s="88"/>
      <c r="AK19" s="88"/>
      <c r="AL19" s="88"/>
      <c r="AM19" s="88"/>
      <c r="AN19" s="88"/>
      <c r="AO19" s="88"/>
      <c r="AP19" s="75"/>
      <c r="AQ19" s="17"/>
      <c r="AR19" s="17"/>
      <c r="AS19" s="17"/>
      <c r="AU19" s="17"/>
      <c r="AV19" s="17"/>
      <c r="AW19" s="17"/>
      <c r="AX19" s="17"/>
      <c r="AY19" s="17"/>
    </row>
    <row r="20" spans="1:52" s="18" customFormat="1">
      <c r="A20" s="123" t="s">
        <v>16</v>
      </c>
      <c r="B20" s="79"/>
      <c r="C20" s="79"/>
      <c r="D20" s="79"/>
      <c r="E20" s="79"/>
      <c r="F20" s="79"/>
      <c r="G20" s="79"/>
      <c r="H20" s="79"/>
      <c r="I20" s="78"/>
      <c r="J20" s="79"/>
      <c r="K20" s="79"/>
      <c r="L20" s="79"/>
      <c r="M20" s="79"/>
      <c r="N20" s="79"/>
      <c r="O20" s="79"/>
      <c r="P20" s="79"/>
      <c r="Q20" s="123"/>
      <c r="R20" s="124"/>
      <c r="S20" s="124"/>
      <c r="T20" s="124"/>
      <c r="U20" s="124"/>
      <c r="V20" s="79"/>
      <c r="W20" s="124"/>
      <c r="X20" s="79"/>
      <c r="Y20" s="78"/>
      <c r="Z20" s="129"/>
      <c r="AA20" s="124"/>
      <c r="AB20" s="124"/>
      <c r="AC20" s="124"/>
      <c r="AD20" s="124"/>
      <c r="AE20" s="124"/>
      <c r="AF20" s="79"/>
      <c r="AG20" s="78"/>
      <c r="AH20" s="79"/>
      <c r="AI20" s="86"/>
      <c r="AJ20" s="79"/>
      <c r="AK20" s="79"/>
      <c r="AL20" s="79"/>
      <c r="AM20" s="79"/>
      <c r="AN20" s="79"/>
      <c r="AO20" s="79"/>
      <c r="AP20" s="93"/>
      <c r="AQ20" s="93" t="s">
        <v>16</v>
      </c>
      <c r="AR20" s="95"/>
      <c r="AS20" s="95"/>
      <c r="AU20" s="95"/>
      <c r="AV20" s="95"/>
      <c r="AW20" s="95"/>
      <c r="AX20" s="95"/>
      <c r="AY20" s="95"/>
    </row>
    <row r="21" spans="1:52" s="18" customFormat="1">
      <c r="A21" s="80" t="s">
        <v>17</v>
      </c>
      <c r="B21" s="57"/>
      <c r="C21" s="81"/>
      <c r="D21" s="57"/>
      <c r="E21" s="57"/>
      <c r="F21" s="81"/>
      <c r="G21" s="81"/>
      <c r="H21" s="81"/>
      <c r="I21" s="80"/>
      <c r="J21" s="81"/>
      <c r="K21" s="81"/>
      <c r="L21" s="57"/>
      <c r="M21" s="57"/>
      <c r="N21" s="81"/>
      <c r="O21" s="79"/>
      <c r="P21" s="79"/>
      <c r="Q21" s="125"/>
      <c r="R21" s="126"/>
      <c r="S21" s="126"/>
      <c r="T21" s="126"/>
      <c r="U21" s="126"/>
      <c r="V21" s="126"/>
      <c r="W21" s="126"/>
      <c r="X21" s="57"/>
      <c r="Y21" s="80"/>
      <c r="Z21" s="126"/>
      <c r="AA21" s="126"/>
      <c r="AB21" s="126"/>
      <c r="AC21" s="126"/>
      <c r="AD21" s="126"/>
      <c r="AE21" s="126"/>
      <c r="AF21" s="57"/>
      <c r="AG21" s="80"/>
      <c r="AH21" s="57"/>
      <c r="AI21" s="57"/>
      <c r="AJ21" s="57"/>
      <c r="AK21" s="57"/>
      <c r="AL21" s="89"/>
      <c r="AM21" s="57"/>
      <c r="AN21" s="57"/>
      <c r="AO21" s="57"/>
      <c r="AP21" s="94"/>
      <c r="AQ21" s="94" t="s">
        <v>17</v>
      </c>
      <c r="AR21" s="95"/>
      <c r="AS21" s="95"/>
      <c r="AT21" s="95"/>
    </row>
    <row r="22" spans="1:52" ht="15.75" thickBot="1">
      <c r="A22" s="48" t="s">
        <v>19</v>
      </c>
      <c r="B22" s="60" t="s">
        <v>3</v>
      </c>
      <c r="C22" s="60" t="s">
        <v>4</v>
      </c>
      <c r="D22" s="60" t="s">
        <v>4</v>
      </c>
      <c r="E22" s="60" t="s">
        <v>5</v>
      </c>
      <c r="F22" s="60" t="s">
        <v>6</v>
      </c>
      <c r="G22" s="60" t="s">
        <v>7</v>
      </c>
      <c r="H22" s="60" t="s">
        <v>2</v>
      </c>
      <c r="I22" s="60"/>
      <c r="J22" s="60" t="s">
        <v>3</v>
      </c>
      <c r="K22" s="60" t="s">
        <v>4</v>
      </c>
      <c r="L22" s="60" t="s">
        <v>4</v>
      </c>
      <c r="M22" s="60" t="s">
        <v>5</v>
      </c>
      <c r="N22" s="60" t="s">
        <v>6</v>
      </c>
      <c r="O22" s="60" t="s">
        <v>7</v>
      </c>
      <c r="P22" s="60" t="s">
        <v>2</v>
      </c>
      <c r="Q22" s="60"/>
      <c r="R22" s="60" t="s">
        <v>3</v>
      </c>
      <c r="S22" s="60" t="s">
        <v>4</v>
      </c>
      <c r="T22" s="60" t="s">
        <v>4</v>
      </c>
      <c r="U22" s="60" t="s">
        <v>5</v>
      </c>
      <c r="V22" s="60" t="s">
        <v>6</v>
      </c>
      <c r="W22" s="60" t="s">
        <v>7</v>
      </c>
      <c r="X22" s="60" t="s">
        <v>2</v>
      </c>
      <c r="Y22" s="60"/>
      <c r="Z22" s="60" t="s">
        <v>3</v>
      </c>
      <c r="AA22" s="60" t="s">
        <v>4</v>
      </c>
      <c r="AB22" s="60" t="s">
        <v>4</v>
      </c>
      <c r="AC22" s="60" t="s">
        <v>5</v>
      </c>
      <c r="AD22" s="60" t="s">
        <v>6</v>
      </c>
      <c r="AE22" s="60" t="s">
        <v>7</v>
      </c>
      <c r="AF22" s="60" t="s">
        <v>2</v>
      </c>
      <c r="AG22" s="60"/>
      <c r="AH22" s="60" t="s">
        <v>3</v>
      </c>
      <c r="AI22" s="60" t="s">
        <v>4</v>
      </c>
      <c r="AJ22" s="60" t="s">
        <v>4</v>
      </c>
      <c r="AK22" s="60" t="s">
        <v>5</v>
      </c>
      <c r="AL22" s="60" t="s">
        <v>6</v>
      </c>
      <c r="AM22" s="60" t="s">
        <v>7</v>
      </c>
      <c r="AN22" s="60" t="s">
        <v>2</v>
      </c>
      <c r="AO22" s="60"/>
      <c r="AP22" s="48"/>
      <c r="AQ22" s="17"/>
      <c r="AR22" s="17"/>
      <c r="AS22" s="17"/>
      <c r="AT22" s="17"/>
      <c r="AU22" s="17"/>
    </row>
    <row r="23" spans="1:52" ht="15.75" thickBot="1">
      <c r="A23" s="82" t="s">
        <v>8</v>
      </c>
      <c r="B23" s="66"/>
      <c r="C23" s="66">
        <v>44621</v>
      </c>
      <c r="D23" s="66">
        <v>44622</v>
      </c>
      <c r="E23" s="66">
        <v>44623</v>
      </c>
      <c r="F23" s="66">
        <v>44624</v>
      </c>
      <c r="G23" s="66">
        <v>44625</v>
      </c>
      <c r="H23" s="66">
        <v>44626</v>
      </c>
      <c r="I23" s="63" t="s">
        <v>9</v>
      </c>
      <c r="J23" s="66">
        <v>44627</v>
      </c>
      <c r="K23" s="66">
        <v>44628</v>
      </c>
      <c r="L23" s="66">
        <v>44629</v>
      </c>
      <c r="M23" s="66">
        <v>44630</v>
      </c>
      <c r="N23" s="66">
        <v>44631</v>
      </c>
      <c r="O23" s="66">
        <v>44632</v>
      </c>
      <c r="P23" s="66">
        <v>44633</v>
      </c>
      <c r="Q23" s="63" t="s">
        <v>9</v>
      </c>
      <c r="R23" s="66">
        <v>44634</v>
      </c>
      <c r="S23" s="66">
        <v>44635</v>
      </c>
      <c r="T23" s="66">
        <v>44636</v>
      </c>
      <c r="U23" s="66">
        <v>44637</v>
      </c>
      <c r="V23" s="66">
        <v>44638</v>
      </c>
      <c r="W23" s="66">
        <v>44639</v>
      </c>
      <c r="X23" s="66">
        <v>44640</v>
      </c>
      <c r="Y23" s="63" t="s">
        <v>9</v>
      </c>
      <c r="Z23" s="66">
        <v>44641</v>
      </c>
      <c r="AA23" s="66">
        <v>44642</v>
      </c>
      <c r="AB23" s="66">
        <v>44643</v>
      </c>
      <c r="AC23" s="66">
        <v>44644</v>
      </c>
      <c r="AD23" s="66">
        <v>44645</v>
      </c>
      <c r="AE23" s="66">
        <v>44646</v>
      </c>
      <c r="AF23" s="66">
        <v>44647</v>
      </c>
      <c r="AG23" s="63" t="s">
        <v>9</v>
      </c>
      <c r="AH23" s="66">
        <v>44648</v>
      </c>
      <c r="AI23" s="66">
        <v>44649</v>
      </c>
      <c r="AJ23" s="66">
        <v>44650</v>
      </c>
      <c r="AK23" s="66">
        <v>44651</v>
      </c>
      <c r="AL23" s="66"/>
      <c r="AM23" s="66"/>
      <c r="AN23" s="66"/>
      <c r="AO23" s="130"/>
      <c r="AP23" s="63" t="s">
        <v>9</v>
      </c>
      <c r="AQ23" s="90" t="s">
        <v>10</v>
      </c>
      <c r="AV23" s="17"/>
      <c r="AW23" s="17"/>
      <c r="AX23" s="17"/>
      <c r="AY23" s="17"/>
      <c r="AZ23" s="17"/>
    </row>
    <row r="24" spans="1:52">
      <c r="A24" s="82" t="s">
        <v>11</v>
      </c>
      <c r="B24" s="69"/>
      <c r="C24" s="70">
        <v>200860</v>
      </c>
      <c r="D24" s="70">
        <f>96487+17000</f>
        <v>113487</v>
      </c>
      <c r="E24" s="70">
        <f>44816+20595</f>
        <v>65411</v>
      </c>
      <c r="F24" s="70">
        <v>55320</v>
      </c>
      <c r="G24" s="70">
        <v>82152</v>
      </c>
      <c r="H24" s="70"/>
      <c r="I24" s="84">
        <f>SUM(B24:H24)</f>
        <v>517230</v>
      </c>
      <c r="J24" s="70">
        <v>124657</v>
      </c>
      <c r="K24" s="70">
        <f>58954+40000+20000</f>
        <v>118954</v>
      </c>
      <c r="L24" s="70">
        <v>156386</v>
      </c>
      <c r="M24" s="70">
        <v>134693</v>
      </c>
      <c r="N24" s="70">
        <f>89268+30000</f>
        <v>119268</v>
      </c>
      <c r="O24" s="70">
        <f>123014+12660</f>
        <v>135674</v>
      </c>
      <c r="P24" s="70"/>
      <c r="Q24" s="84">
        <f>SUM(J24:P24)</f>
        <v>789632</v>
      </c>
      <c r="R24" s="70">
        <v>61438</v>
      </c>
      <c r="S24" s="70">
        <v>121580</v>
      </c>
      <c r="T24" s="70">
        <f>102965+10000</f>
        <v>112965</v>
      </c>
      <c r="U24" s="70">
        <f>78654+15000</f>
        <v>93654</v>
      </c>
      <c r="V24" s="70">
        <f>98834+8078</f>
        <v>106912</v>
      </c>
      <c r="W24" s="70">
        <v>96151</v>
      </c>
      <c r="X24" s="70"/>
      <c r="Y24" s="84">
        <f>SUM(R24:X24)</f>
        <v>592700</v>
      </c>
      <c r="Z24" s="70"/>
      <c r="AA24" s="70">
        <f>80185+40000</f>
        <v>120185</v>
      </c>
      <c r="AB24" s="70">
        <f>94349+30000</f>
        <v>124349</v>
      </c>
      <c r="AC24" s="70">
        <f>101715+18000</f>
        <v>119715</v>
      </c>
      <c r="AD24" s="70">
        <f>72297+18000</f>
        <v>90297</v>
      </c>
      <c r="AE24" s="70">
        <f>121074+4823</f>
        <v>125897</v>
      </c>
      <c r="AF24" s="70"/>
      <c r="AG24" s="84">
        <f>SUM(Z24:AF24)</f>
        <v>580443</v>
      </c>
      <c r="AH24" s="70">
        <f>73927+14762</f>
        <v>88689</v>
      </c>
      <c r="AI24" s="70">
        <v>110138</v>
      </c>
      <c r="AJ24" s="70">
        <v>111997</v>
      </c>
      <c r="AK24" s="70">
        <v>73524</v>
      </c>
      <c r="AL24" s="70"/>
      <c r="AM24" s="70"/>
      <c r="AN24" s="70"/>
      <c r="AO24" s="131"/>
      <c r="AP24" s="84">
        <f>SUM(AH24:AN24)</f>
        <v>384348</v>
      </c>
      <c r="AQ24" s="91">
        <f>SUM(Y24,Q24,I24,AG24,AP24)</f>
        <v>2864353</v>
      </c>
      <c r="AR24" s="17"/>
      <c r="AS24" s="17"/>
      <c r="AT24" s="17"/>
      <c r="AV24" s="17"/>
      <c r="AW24" s="17"/>
      <c r="AX24" s="17"/>
      <c r="AY24" s="17"/>
      <c r="AZ24" s="17"/>
    </row>
    <row r="25" spans="1:52">
      <c r="A25" s="82" t="s">
        <v>12</v>
      </c>
      <c r="B25" s="69"/>
      <c r="C25" s="70"/>
      <c r="D25" s="70"/>
      <c r="E25" s="70"/>
      <c r="F25" s="70"/>
      <c r="G25" s="70"/>
      <c r="H25" s="70"/>
      <c r="I25" s="84">
        <f>SUM(B25:H25)</f>
        <v>0</v>
      </c>
      <c r="J25" s="70"/>
      <c r="K25" s="70"/>
      <c r="L25" s="70"/>
      <c r="M25" s="70"/>
      <c r="N25" s="70"/>
      <c r="O25" s="70"/>
      <c r="P25" s="70"/>
      <c r="Q25" s="84">
        <f>SUM(J25:P25)</f>
        <v>0</v>
      </c>
      <c r="R25" s="70"/>
      <c r="S25" s="70"/>
      <c r="T25" s="70"/>
      <c r="U25" s="70"/>
      <c r="V25" s="70"/>
      <c r="W25" s="70"/>
      <c r="X25" s="70"/>
      <c r="Y25" s="84">
        <f>SUM(R25:X25)</f>
        <v>0</v>
      </c>
      <c r="Z25" s="70"/>
      <c r="AA25" s="70"/>
      <c r="AB25" s="70"/>
      <c r="AC25" s="70"/>
      <c r="AD25" s="70"/>
      <c r="AE25" s="70"/>
      <c r="AF25" s="70"/>
      <c r="AG25" s="84">
        <f>SUM(Z25:AF25)</f>
        <v>0</v>
      </c>
      <c r="AH25" s="70"/>
      <c r="AI25" s="70"/>
      <c r="AJ25" s="70"/>
      <c r="AK25" s="70"/>
      <c r="AL25" s="70"/>
      <c r="AM25" s="70"/>
      <c r="AN25" s="70"/>
      <c r="AO25" s="131"/>
      <c r="AP25" s="84">
        <f t="shared" ref="AP25:AP26" si="13">SUM(AH25:AN25)</f>
        <v>0</v>
      </c>
      <c r="AQ25" s="91">
        <f t="shared" ref="AQ25:AQ26" si="14">SUM(Y25,Q25,I25,AG25,AP25)</f>
        <v>0</v>
      </c>
      <c r="AR25" s="132"/>
      <c r="AS25" s="17"/>
      <c r="AT25" s="17"/>
      <c r="AV25" s="17"/>
      <c r="AW25" s="17"/>
      <c r="AX25" s="17"/>
      <c r="AY25" s="17"/>
      <c r="AZ25" s="17"/>
    </row>
    <row r="26" spans="1:52">
      <c r="A26" s="82" t="s">
        <v>13</v>
      </c>
      <c r="B26" s="70"/>
      <c r="C26" s="70"/>
      <c r="D26" s="70"/>
      <c r="E26" s="70"/>
      <c r="F26" s="70"/>
      <c r="G26" s="70"/>
      <c r="H26" s="70"/>
      <c r="I26" s="84">
        <f>SUM(B26:H26)</f>
        <v>0</v>
      </c>
      <c r="J26" s="70"/>
      <c r="K26" s="70"/>
      <c r="L26" s="70"/>
      <c r="M26" s="70"/>
      <c r="N26" s="70"/>
      <c r="O26" s="70"/>
      <c r="P26" s="70"/>
      <c r="Q26" s="84">
        <f>SUM(J26:P26)</f>
        <v>0</v>
      </c>
      <c r="R26" s="70"/>
      <c r="S26" s="70"/>
      <c r="T26" s="70"/>
      <c r="U26" s="70"/>
      <c r="V26" s="70"/>
      <c r="W26" s="70"/>
      <c r="X26" s="70"/>
      <c r="Y26" s="84">
        <f>SUM(R26:X26)</f>
        <v>0</v>
      </c>
      <c r="Z26" s="70"/>
      <c r="AA26" s="70"/>
      <c r="AB26" s="70"/>
      <c r="AC26" s="70"/>
      <c r="AD26" s="70"/>
      <c r="AE26" s="70"/>
      <c r="AF26" s="70"/>
      <c r="AG26" s="84">
        <f>SUM(Z26:AF26)</f>
        <v>0</v>
      </c>
      <c r="AH26" s="70"/>
      <c r="AI26" s="70"/>
      <c r="AJ26" s="70"/>
      <c r="AK26" s="70">
        <f t="shared" ref="AK26:AM26" si="15">AK29+AK30</f>
        <v>0</v>
      </c>
      <c r="AL26" s="70">
        <f t="shared" si="15"/>
        <v>0</v>
      </c>
      <c r="AM26" s="70">
        <f t="shared" si="15"/>
        <v>0</v>
      </c>
      <c r="AN26" s="70"/>
      <c r="AO26" s="131"/>
      <c r="AP26" s="84">
        <f t="shared" si="13"/>
        <v>0</v>
      </c>
      <c r="AQ26" s="91">
        <f t="shared" si="14"/>
        <v>0</v>
      </c>
      <c r="AR26" s="17" t="s">
        <v>14</v>
      </c>
      <c r="AS26" s="17"/>
      <c r="AT26" s="17"/>
      <c r="AV26" s="17"/>
      <c r="AW26" s="17"/>
      <c r="AX26" s="17"/>
      <c r="AY26" s="17"/>
      <c r="AZ26" s="17"/>
    </row>
    <row r="27" spans="1:52" ht="15.75" thickBot="1">
      <c r="A27" s="82" t="s">
        <v>15</v>
      </c>
      <c r="B27" s="74" t="e">
        <f t="shared" ref="B27:I27" si="16">B26/B24</f>
        <v>#DIV/0!</v>
      </c>
      <c r="C27" s="74">
        <f t="shared" si="16"/>
        <v>0</v>
      </c>
      <c r="D27" s="74">
        <f t="shared" si="16"/>
        <v>0</v>
      </c>
      <c r="E27" s="74">
        <f t="shared" si="16"/>
        <v>0</v>
      </c>
      <c r="F27" s="74">
        <f t="shared" si="16"/>
        <v>0</v>
      </c>
      <c r="G27" s="74">
        <f t="shared" si="16"/>
        <v>0</v>
      </c>
      <c r="H27" s="74" t="e">
        <f t="shared" si="16"/>
        <v>#DIV/0!</v>
      </c>
      <c r="I27" s="73">
        <f t="shared" si="16"/>
        <v>0</v>
      </c>
      <c r="J27" s="74">
        <f t="shared" ref="J27:R27" si="17">J26/J24</f>
        <v>0</v>
      </c>
      <c r="K27" s="74">
        <f t="shared" si="17"/>
        <v>0</v>
      </c>
      <c r="L27" s="74">
        <f t="shared" si="17"/>
        <v>0</v>
      </c>
      <c r="M27" s="74">
        <f t="shared" si="17"/>
        <v>0</v>
      </c>
      <c r="N27" s="74">
        <f t="shared" si="17"/>
        <v>0</v>
      </c>
      <c r="O27" s="74">
        <f t="shared" si="17"/>
        <v>0</v>
      </c>
      <c r="P27" s="74" t="e">
        <f t="shared" si="17"/>
        <v>#DIV/0!</v>
      </c>
      <c r="Q27" s="73">
        <f t="shared" si="17"/>
        <v>0</v>
      </c>
      <c r="R27" s="74">
        <f t="shared" si="17"/>
        <v>0</v>
      </c>
      <c r="S27" s="74">
        <f t="shared" ref="S27:Y27" si="18">S26/S24</f>
        <v>0</v>
      </c>
      <c r="T27" s="74">
        <f t="shared" si="18"/>
        <v>0</v>
      </c>
      <c r="U27" s="74">
        <f t="shared" si="18"/>
        <v>0</v>
      </c>
      <c r="V27" s="74">
        <f t="shared" si="18"/>
        <v>0</v>
      </c>
      <c r="W27" s="74">
        <f t="shared" si="18"/>
        <v>0</v>
      </c>
      <c r="X27" s="74" t="e">
        <f t="shared" si="18"/>
        <v>#DIV/0!</v>
      </c>
      <c r="Y27" s="73">
        <f t="shared" si="18"/>
        <v>0</v>
      </c>
      <c r="Z27" s="74" t="e">
        <f t="shared" ref="Z27:AG27" si="19">Z26/Z24</f>
        <v>#DIV/0!</v>
      </c>
      <c r="AA27" s="74">
        <f t="shared" si="19"/>
        <v>0</v>
      </c>
      <c r="AB27" s="74">
        <f t="shared" si="19"/>
        <v>0</v>
      </c>
      <c r="AC27" s="74">
        <f t="shared" si="19"/>
        <v>0</v>
      </c>
      <c r="AD27" s="74">
        <f t="shared" si="19"/>
        <v>0</v>
      </c>
      <c r="AE27" s="74">
        <f t="shared" si="19"/>
        <v>0</v>
      </c>
      <c r="AF27" s="74" t="e">
        <f t="shared" si="19"/>
        <v>#DIV/0!</v>
      </c>
      <c r="AG27" s="73">
        <f t="shared" si="19"/>
        <v>0</v>
      </c>
      <c r="AH27" s="74">
        <f t="shared" ref="AH27:AN27" si="20">AH26/AH24</f>
        <v>0</v>
      </c>
      <c r="AI27" s="74">
        <f t="shared" si="20"/>
        <v>0</v>
      </c>
      <c r="AJ27" s="74">
        <f t="shared" si="20"/>
        <v>0</v>
      </c>
      <c r="AK27" s="74">
        <f t="shared" si="20"/>
        <v>0</v>
      </c>
      <c r="AL27" s="74" t="e">
        <f t="shared" si="20"/>
        <v>#DIV/0!</v>
      </c>
      <c r="AM27" s="74" t="e">
        <f t="shared" si="20"/>
        <v>#DIV/0!</v>
      </c>
      <c r="AN27" s="74" t="e">
        <f t="shared" si="20"/>
        <v>#DIV/0!</v>
      </c>
      <c r="AO27" s="133"/>
      <c r="AP27" s="73">
        <f>AP26/AP24</f>
        <v>0</v>
      </c>
      <c r="AQ27" s="92">
        <f>AQ26/AQ24</f>
        <v>0</v>
      </c>
      <c r="AR27" s="17"/>
      <c r="AS27" s="17"/>
      <c r="AT27" s="17"/>
      <c r="AV27" s="17"/>
      <c r="AW27" s="17"/>
      <c r="AX27" s="17"/>
      <c r="AY27" s="17"/>
      <c r="AZ27" s="17"/>
    </row>
    <row r="28" spans="1:52">
      <c r="A28" s="75"/>
      <c r="B28" s="76"/>
      <c r="C28" s="76"/>
      <c r="D28" s="76"/>
      <c r="E28" s="76"/>
      <c r="F28" s="76"/>
      <c r="G28" s="85"/>
      <c r="H28" s="76"/>
      <c r="I28" s="75"/>
      <c r="J28" s="76"/>
      <c r="K28" s="76"/>
      <c r="L28" s="76"/>
      <c r="M28" s="76"/>
      <c r="N28" s="76"/>
      <c r="O28" s="76"/>
      <c r="P28" s="87"/>
      <c r="Q28" s="75"/>
      <c r="R28" s="88"/>
      <c r="S28" s="88"/>
      <c r="T28" s="88"/>
      <c r="U28" s="88"/>
      <c r="V28" s="88"/>
      <c r="W28" s="88"/>
      <c r="X28" s="88"/>
      <c r="Y28" s="75"/>
      <c r="Z28" s="87"/>
      <c r="AA28" s="76"/>
      <c r="AB28" s="76"/>
      <c r="AC28" s="76"/>
      <c r="AD28" s="76"/>
      <c r="AE28" s="76"/>
      <c r="AF28" s="76"/>
      <c r="AG28" s="75"/>
      <c r="AH28" s="76"/>
      <c r="AI28" s="87"/>
      <c r="AJ28" s="88"/>
      <c r="AK28" s="88"/>
      <c r="AL28" s="88"/>
      <c r="AM28" s="88"/>
      <c r="AN28" s="88"/>
      <c r="AO28" s="88"/>
      <c r="AP28" s="75"/>
      <c r="AQ28" s="17"/>
      <c r="AR28" s="17"/>
      <c r="AS28" s="17"/>
      <c r="AU28" s="17"/>
      <c r="AV28" s="17"/>
      <c r="AW28" s="17"/>
      <c r="AX28" s="17"/>
      <c r="AY28" s="17"/>
    </row>
    <row r="29" spans="1:52" s="18" customFormat="1">
      <c r="A29" s="78" t="s">
        <v>16</v>
      </c>
      <c r="B29" s="79"/>
      <c r="C29" s="79"/>
      <c r="D29" s="79"/>
      <c r="E29" s="79"/>
      <c r="F29" s="79"/>
      <c r="G29" s="79"/>
      <c r="H29" s="79"/>
      <c r="I29" s="78"/>
      <c r="J29" s="79"/>
      <c r="K29" s="79"/>
      <c r="L29" s="79"/>
      <c r="M29" s="79"/>
      <c r="N29" s="79"/>
      <c r="O29" s="79"/>
      <c r="P29" s="86"/>
      <c r="Q29" s="78"/>
      <c r="R29" s="79"/>
      <c r="S29" s="79"/>
      <c r="T29" s="79"/>
      <c r="U29" s="79"/>
      <c r="V29" s="79"/>
      <c r="W29" s="79"/>
      <c r="X29" s="79"/>
      <c r="Y29" s="78"/>
      <c r="Z29" s="86"/>
      <c r="AA29" s="79"/>
      <c r="AB29" s="79"/>
      <c r="AC29" s="79"/>
      <c r="AD29" s="79"/>
      <c r="AE29" s="79"/>
      <c r="AF29" s="79"/>
      <c r="AG29" s="78"/>
      <c r="AH29" s="79"/>
      <c r="AI29" s="86"/>
      <c r="AJ29" s="79"/>
      <c r="AK29" s="79"/>
      <c r="AL29" s="79"/>
      <c r="AM29" s="79"/>
      <c r="AN29" s="79"/>
      <c r="AO29" s="79"/>
      <c r="AP29" s="93" t="s">
        <v>16</v>
      </c>
      <c r="AR29" s="95"/>
      <c r="AS29" s="95"/>
      <c r="AU29" s="95"/>
      <c r="AV29" s="95"/>
      <c r="AW29" s="95"/>
      <c r="AX29" s="95"/>
      <c r="AY29" s="95"/>
    </row>
    <row r="30" spans="1:52" s="18" customFormat="1">
      <c r="A30" s="80" t="s">
        <v>17</v>
      </c>
      <c r="B30" s="57"/>
      <c r="C30" s="81"/>
      <c r="D30" s="57"/>
      <c r="E30" s="57"/>
      <c r="F30" s="81"/>
      <c r="G30" s="81"/>
      <c r="H30" s="81"/>
      <c r="I30" s="80"/>
      <c r="J30" s="81"/>
      <c r="K30" s="81"/>
      <c r="L30" s="57"/>
      <c r="M30" s="57"/>
      <c r="N30" s="81"/>
      <c r="O30" s="81"/>
      <c r="P30" s="57"/>
      <c r="Q30" s="80"/>
      <c r="R30" s="57"/>
      <c r="S30" s="57"/>
      <c r="T30" s="57"/>
      <c r="U30" s="57"/>
      <c r="V30" s="57"/>
      <c r="W30" s="57"/>
      <c r="X30" s="57"/>
      <c r="Y30" s="80"/>
      <c r="Z30" s="57"/>
      <c r="AA30" s="57"/>
      <c r="AB30" s="57"/>
      <c r="AC30" s="57"/>
      <c r="AD30" s="57"/>
      <c r="AE30" s="57"/>
      <c r="AF30" s="57"/>
      <c r="AG30" s="80"/>
      <c r="AH30" s="57"/>
      <c r="AI30" s="57"/>
      <c r="AJ30" s="57"/>
      <c r="AK30" s="57"/>
      <c r="AL30" s="89"/>
      <c r="AM30" s="57"/>
      <c r="AN30" s="57"/>
      <c r="AO30" s="57"/>
      <c r="AP30" s="94" t="s">
        <v>17</v>
      </c>
      <c r="AQ30" s="95"/>
      <c r="AR30" s="95"/>
      <c r="AS30" s="95"/>
      <c r="AT30" s="95"/>
    </row>
    <row r="31" spans="1:52" ht="15.75" thickBot="1">
      <c r="A31" s="83" t="s">
        <v>20</v>
      </c>
      <c r="B31" s="60" t="s">
        <v>3</v>
      </c>
      <c r="C31" s="60" t="s">
        <v>4</v>
      </c>
      <c r="D31" s="60" t="s">
        <v>4</v>
      </c>
      <c r="E31" s="60" t="s">
        <v>5</v>
      </c>
      <c r="F31" s="60" t="s">
        <v>6</v>
      </c>
      <c r="G31" s="60" t="s">
        <v>7</v>
      </c>
      <c r="H31" s="60" t="s">
        <v>2</v>
      </c>
      <c r="I31" s="60"/>
      <c r="J31" s="60" t="s">
        <v>3</v>
      </c>
      <c r="K31" s="60" t="s">
        <v>4</v>
      </c>
      <c r="L31" s="60" t="s">
        <v>4</v>
      </c>
      <c r="M31" s="60" t="s">
        <v>5</v>
      </c>
      <c r="N31" s="60" t="s">
        <v>6</v>
      </c>
      <c r="O31" s="60" t="s">
        <v>7</v>
      </c>
      <c r="P31" s="60" t="s">
        <v>2</v>
      </c>
      <c r="Q31" s="60"/>
      <c r="R31" s="60" t="s">
        <v>3</v>
      </c>
      <c r="S31" s="60" t="s">
        <v>4</v>
      </c>
      <c r="T31" s="60" t="s">
        <v>4</v>
      </c>
      <c r="U31" s="60" t="s">
        <v>5</v>
      </c>
      <c r="V31" s="60" t="s">
        <v>6</v>
      </c>
      <c r="W31" s="60" t="s">
        <v>7</v>
      </c>
      <c r="X31" s="60" t="s">
        <v>2</v>
      </c>
      <c r="Y31" s="60"/>
      <c r="Z31" s="60" t="s">
        <v>3</v>
      </c>
      <c r="AA31" s="60" t="s">
        <v>4</v>
      </c>
      <c r="AB31" s="60" t="s">
        <v>4</v>
      </c>
      <c r="AC31" s="60" t="s">
        <v>5</v>
      </c>
      <c r="AD31" s="60" t="s">
        <v>6</v>
      </c>
      <c r="AE31" s="60" t="s">
        <v>7</v>
      </c>
      <c r="AF31" s="60" t="s">
        <v>2</v>
      </c>
      <c r="AG31" s="60"/>
      <c r="AH31" s="60" t="s">
        <v>3</v>
      </c>
      <c r="AI31" s="60" t="s">
        <v>4</v>
      </c>
      <c r="AJ31" s="60" t="s">
        <v>4</v>
      </c>
      <c r="AK31" s="60" t="s">
        <v>5</v>
      </c>
      <c r="AL31" s="60" t="s">
        <v>6</v>
      </c>
      <c r="AM31" s="60" t="s">
        <v>7</v>
      </c>
      <c r="AN31" s="60" t="s">
        <v>2</v>
      </c>
      <c r="AO31" s="60"/>
      <c r="AP31" s="48"/>
      <c r="AQ31" s="17"/>
      <c r="AR31" s="17"/>
      <c r="AS31" s="17"/>
      <c r="AT31" s="17"/>
      <c r="AU31" s="17"/>
    </row>
    <row r="32" spans="1:52" ht="15.75" thickBot="1">
      <c r="A32" s="82" t="s">
        <v>8</v>
      </c>
      <c r="B32" s="65"/>
      <c r="C32" s="65"/>
      <c r="D32" s="65"/>
      <c r="E32" s="66"/>
      <c r="F32" s="66">
        <v>44652</v>
      </c>
      <c r="G32" s="66">
        <v>44653</v>
      </c>
      <c r="H32" s="66">
        <v>44654</v>
      </c>
      <c r="I32" s="63" t="s">
        <v>9</v>
      </c>
      <c r="J32" s="66">
        <v>44655</v>
      </c>
      <c r="K32" s="66">
        <v>44656</v>
      </c>
      <c r="L32" s="66">
        <v>44657</v>
      </c>
      <c r="M32" s="66">
        <v>44658</v>
      </c>
      <c r="N32" s="66">
        <v>44659</v>
      </c>
      <c r="O32" s="66">
        <v>44660</v>
      </c>
      <c r="P32" s="66">
        <v>44661</v>
      </c>
      <c r="Q32" s="63" t="s">
        <v>9</v>
      </c>
      <c r="R32" s="66">
        <v>44662</v>
      </c>
      <c r="S32" s="66">
        <v>44663</v>
      </c>
      <c r="T32" s="66">
        <v>44664</v>
      </c>
      <c r="U32" s="66">
        <v>44665</v>
      </c>
      <c r="V32" s="66">
        <v>44666</v>
      </c>
      <c r="W32" s="66">
        <v>44667</v>
      </c>
      <c r="X32" s="66">
        <v>44668</v>
      </c>
      <c r="Y32" s="63" t="s">
        <v>9</v>
      </c>
      <c r="Z32" s="66">
        <v>44669</v>
      </c>
      <c r="AA32" s="66">
        <v>44670</v>
      </c>
      <c r="AB32" s="66">
        <v>44671</v>
      </c>
      <c r="AC32" s="66">
        <v>44672</v>
      </c>
      <c r="AD32" s="66">
        <v>44673</v>
      </c>
      <c r="AE32" s="66">
        <v>44674</v>
      </c>
      <c r="AF32" s="66">
        <v>44675</v>
      </c>
      <c r="AG32" s="63" t="s">
        <v>9</v>
      </c>
      <c r="AH32" s="66">
        <v>44676</v>
      </c>
      <c r="AI32" s="66">
        <v>44677</v>
      </c>
      <c r="AJ32" s="66">
        <v>44678</v>
      </c>
      <c r="AK32" s="66">
        <v>44679</v>
      </c>
      <c r="AL32" s="66">
        <v>44680</v>
      </c>
      <c r="AM32" s="66">
        <v>44681</v>
      </c>
      <c r="AN32" s="66"/>
      <c r="AO32" s="130"/>
      <c r="AP32" s="63" t="s">
        <v>9</v>
      </c>
      <c r="AQ32" s="90" t="s">
        <v>10</v>
      </c>
      <c r="AV32" s="17"/>
      <c r="AW32" s="17"/>
      <c r="AX32" s="17"/>
      <c r="AY32" s="17"/>
      <c r="AZ32" s="17"/>
    </row>
    <row r="33" spans="1:52">
      <c r="A33" s="82" t="s">
        <v>11</v>
      </c>
      <c r="B33" s="69"/>
      <c r="C33" s="70"/>
      <c r="D33" s="70"/>
      <c r="E33" s="70"/>
      <c r="F33" s="70">
        <f>104124+30000</f>
        <v>134124</v>
      </c>
      <c r="G33" s="70">
        <f>19802+62000</f>
        <v>81802</v>
      </c>
      <c r="H33" s="70"/>
      <c r="I33" s="84">
        <f>SUM(B33:H33)</f>
        <v>215926</v>
      </c>
      <c r="J33" s="70">
        <f>46850+30000</f>
        <v>76850</v>
      </c>
      <c r="K33" s="70">
        <f>73291+40000</f>
        <v>113291</v>
      </c>
      <c r="L33" s="70">
        <f>73669+18748</f>
        <v>92417</v>
      </c>
      <c r="M33" s="70">
        <v>81215</v>
      </c>
      <c r="N33" s="70">
        <f>80570+20000</f>
        <v>100570</v>
      </c>
      <c r="O33" s="70">
        <f>82844+20170</f>
        <v>103014</v>
      </c>
      <c r="P33" s="70"/>
      <c r="Q33" s="84">
        <f>SUM(J33:P33)</f>
        <v>567357</v>
      </c>
      <c r="R33" s="70">
        <f>61331+30000</f>
        <v>91331</v>
      </c>
      <c r="S33" s="70">
        <f>78281+20000</f>
        <v>98281</v>
      </c>
      <c r="T33" s="70">
        <f>1984+20000</f>
        <v>21984</v>
      </c>
      <c r="U33" s="70">
        <v>43371</v>
      </c>
      <c r="V33" s="70">
        <f>98108+30000</f>
        <v>128108</v>
      </c>
      <c r="W33" s="70">
        <f>125469+16000</f>
        <v>141469</v>
      </c>
      <c r="X33" s="70"/>
      <c r="Y33" s="84">
        <f>SUM(R33:X33)</f>
        <v>524544</v>
      </c>
      <c r="Z33" s="70">
        <f>89025+30000</f>
        <v>119025</v>
      </c>
      <c r="AA33" s="70">
        <f>73433+30000</f>
        <v>103433</v>
      </c>
      <c r="AB33" s="70">
        <f>101893+50000</f>
        <v>151893</v>
      </c>
      <c r="AC33" s="70">
        <f>78354+50000</f>
        <v>128354</v>
      </c>
      <c r="AD33" s="70">
        <f>24195+60000</f>
        <v>84195</v>
      </c>
      <c r="AE33" s="70">
        <f>74623+8628</f>
        <v>83251</v>
      </c>
      <c r="AF33" s="70">
        <v>3645</v>
      </c>
      <c r="AG33" s="84">
        <f>SUM(Z33:AF33)</f>
        <v>673796</v>
      </c>
      <c r="AH33" s="70">
        <f>95137+50000</f>
        <v>145137</v>
      </c>
      <c r="AI33" s="70">
        <f>71029+50000</f>
        <v>121029</v>
      </c>
      <c r="AJ33" s="70">
        <f>110491+28000</f>
        <v>138491</v>
      </c>
      <c r="AK33" s="70">
        <f>115857+16000</f>
        <v>131857</v>
      </c>
      <c r="AL33" s="70">
        <f>97546+4442</f>
        <v>101988</v>
      </c>
      <c r="AM33" s="70">
        <v>85570</v>
      </c>
      <c r="AN33" s="70"/>
      <c r="AO33" s="131"/>
      <c r="AP33" s="84">
        <f>SUM(AH33:AM33)</f>
        <v>724072</v>
      </c>
      <c r="AQ33" s="91">
        <f>SUM(Y33,Q33,I33,AG33,AP33)</f>
        <v>2705695</v>
      </c>
      <c r="AR33" s="17"/>
      <c r="AS33" s="17"/>
      <c r="AT33" s="17"/>
      <c r="AV33" s="17"/>
      <c r="AW33" s="17"/>
      <c r="AX33" s="17"/>
      <c r="AY33" s="17"/>
      <c r="AZ33" s="17"/>
    </row>
    <row r="34" spans="1:52">
      <c r="A34" s="82" t="s">
        <v>12</v>
      </c>
      <c r="B34" s="69"/>
      <c r="C34" s="70"/>
      <c r="D34" s="70"/>
      <c r="E34" s="70"/>
      <c r="F34" s="70"/>
      <c r="G34" s="70"/>
      <c r="H34" s="70"/>
      <c r="I34" s="84">
        <f>SUM(B34:H34)</f>
        <v>0</v>
      </c>
      <c r="J34" s="70"/>
      <c r="K34" s="70"/>
      <c r="L34" s="70"/>
      <c r="M34" s="70"/>
      <c r="N34" s="70"/>
      <c r="O34" s="70"/>
      <c r="P34" s="70"/>
      <c r="Q34" s="84">
        <f>SUM(J34:P34)</f>
        <v>0</v>
      </c>
      <c r="R34" s="70"/>
      <c r="S34" s="70"/>
      <c r="T34" s="70"/>
      <c r="U34" s="70"/>
      <c r="V34" s="70"/>
      <c r="W34" s="70"/>
      <c r="X34" s="70"/>
      <c r="Y34" s="84">
        <f>SUM(R34:X34)</f>
        <v>0</v>
      </c>
      <c r="Z34" s="70"/>
      <c r="AA34" s="70"/>
      <c r="AB34" s="70"/>
      <c r="AC34" s="70"/>
      <c r="AD34" s="70"/>
      <c r="AE34" s="70"/>
      <c r="AF34" s="70"/>
      <c r="AG34" s="84">
        <f>SUM(Z34:AF34)</f>
        <v>0</v>
      </c>
      <c r="AH34" s="70"/>
      <c r="AI34" s="70"/>
      <c r="AJ34" s="70"/>
      <c r="AK34" s="70"/>
      <c r="AL34" s="70"/>
      <c r="AM34" s="70"/>
      <c r="AN34" s="70"/>
      <c r="AO34" s="131"/>
      <c r="AP34" s="84">
        <f t="shared" ref="AP34:AP35" si="21">SUM(AH34:AL34)</f>
        <v>0</v>
      </c>
      <c r="AQ34" s="91">
        <f>SUM(Y34,Q34,I34,AG34,AP34)</f>
        <v>0</v>
      </c>
      <c r="AR34" s="132"/>
      <c r="AS34" s="17"/>
      <c r="AT34" s="17"/>
      <c r="AV34" s="17"/>
      <c r="AW34" s="17"/>
      <c r="AX34" s="17"/>
      <c r="AY34" s="17"/>
      <c r="AZ34" s="17"/>
    </row>
    <row r="35" spans="1:52">
      <c r="A35" s="82" t="s">
        <v>13</v>
      </c>
      <c r="B35" s="70">
        <f>B38+B39</f>
        <v>0</v>
      </c>
      <c r="C35" s="70">
        <f t="shared" ref="C35:F35" si="22">C38+C39</f>
        <v>0</v>
      </c>
      <c r="D35" s="70">
        <f t="shared" si="22"/>
        <v>0</v>
      </c>
      <c r="E35" s="70">
        <f t="shared" si="22"/>
        <v>0</v>
      </c>
      <c r="F35" s="70">
        <f t="shared" si="22"/>
        <v>0</v>
      </c>
      <c r="G35" s="70">
        <f t="shared" ref="G35:H35" si="23">G38+G39</f>
        <v>0</v>
      </c>
      <c r="H35" s="70">
        <f t="shared" si="23"/>
        <v>0</v>
      </c>
      <c r="I35" s="84">
        <f>SUM(B35:H35)</f>
        <v>0</v>
      </c>
      <c r="J35" s="70">
        <f t="shared" ref="J35:P35" si="24">J38+J39</f>
        <v>0</v>
      </c>
      <c r="K35" s="70">
        <f t="shared" si="24"/>
        <v>0</v>
      </c>
      <c r="L35" s="70">
        <f t="shared" si="24"/>
        <v>0</v>
      </c>
      <c r="M35" s="70">
        <f t="shared" si="24"/>
        <v>0</v>
      </c>
      <c r="N35" s="70">
        <f t="shared" si="24"/>
        <v>-40170</v>
      </c>
      <c r="O35" s="70">
        <f t="shared" si="24"/>
        <v>0</v>
      </c>
      <c r="P35" s="70">
        <f t="shared" si="24"/>
        <v>0</v>
      </c>
      <c r="Q35" s="84">
        <f>SUM(J35:P35)</f>
        <v>-40170</v>
      </c>
      <c r="R35" s="70">
        <f t="shared" ref="R35:S35" si="25">R38+R39</f>
        <v>0</v>
      </c>
      <c r="S35" s="70">
        <f t="shared" si="25"/>
        <v>0</v>
      </c>
      <c r="T35" s="70"/>
      <c r="U35" s="70"/>
      <c r="V35" s="70"/>
      <c r="W35" s="70"/>
      <c r="X35" s="70"/>
      <c r="Y35" s="84">
        <f>SUM(R35:X35)</f>
        <v>0</v>
      </c>
      <c r="Z35" s="70"/>
      <c r="AA35" s="70"/>
      <c r="AB35" s="70"/>
      <c r="AC35" s="70"/>
      <c r="AD35" s="70"/>
      <c r="AE35" s="70"/>
      <c r="AF35" s="70"/>
      <c r="AG35" s="84">
        <f>SUM(Z35:AF35)</f>
        <v>0</v>
      </c>
      <c r="AH35" s="70"/>
      <c r="AI35" s="70"/>
      <c r="AJ35" s="70"/>
      <c r="AK35" s="70"/>
      <c r="AL35" s="70"/>
      <c r="AM35" s="70"/>
      <c r="AN35" s="70"/>
      <c r="AO35" s="131"/>
      <c r="AP35" s="84">
        <f t="shared" si="21"/>
        <v>0</v>
      </c>
      <c r="AQ35" s="91">
        <f>SUM(Y35,Q35,I35,AG35,AP35)</f>
        <v>-40170</v>
      </c>
      <c r="AR35" s="17" t="s">
        <v>14</v>
      </c>
      <c r="AS35" s="17"/>
      <c r="AT35" s="17"/>
      <c r="AV35" s="17"/>
      <c r="AW35" s="17"/>
      <c r="AX35" s="17"/>
      <c r="AY35" s="17"/>
      <c r="AZ35" s="17"/>
    </row>
    <row r="36" spans="1:52" ht="15.75" thickBot="1">
      <c r="A36" s="82" t="s">
        <v>15</v>
      </c>
      <c r="B36" s="74" t="e">
        <f t="shared" ref="B36:I36" si="26">B35/B33</f>
        <v>#DIV/0!</v>
      </c>
      <c r="C36" s="74" t="e">
        <f t="shared" si="26"/>
        <v>#DIV/0!</v>
      </c>
      <c r="D36" s="74" t="e">
        <f t="shared" si="26"/>
        <v>#DIV/0!</v>
      </c>
      <c r="E36" s="74" t="e">
        <f t="shared" si="26"/>
        <v>#DIV/0!</v>
      </c>
      <c r="F36" s="74">
        <f t="shared" si="26"/>
        <v>0</v>
      </c>
      <c r="G36" s="74">
        <f t="shared" si="26"/>
        <v>0</v>
      </c>
      <c r="H36" s="74" t="e">
        <f t="shared" si="26"/>
        <v>#DIV/0!</v>
      </c>
      <c r="I36" s="73">
        <f t="shared" si="26"/>
        <v>0</v>
      </c>
      <c r="J36" s="74">
        <f t="shared" ref="J36:R36" si="27">J35/J33</f>
        <v>0</v>
      </c>
      <c r="K36" s="74">
        <f t="shared" si="27"/>
        <v>0</v>
      </c>
      <c r="L36" s="74">
        <f t="shared" si="27"/>
        <v>0</v>
      </c>
      <c r="M36" s="74">
        <f t="shared" si="27"/>
        <v>0</v>
      </c>
      <c r="N36" s="74">
        <f t="shared" si="27"/>
        <v>-0.39942328726260318</v>
      </c>
      <c r="O36" s="74">
        <f t="shared" si="27"/>
        <v>0</v>
      </c>
      <c r="P36" s="74" t="e">
        <f t="shared" si="27"/>
        <v>#DIV/0!</v>
      </c>
      <c r="Q36" s="73">
        <f t="shared" si="27"/>
        <v>-7.0801981820969861E-2</v>
      </c>
      <c r="R36" s="74">
        <f t="shared" si="27"/>
        <v>0</v>
      </c>
      <c r="S36" s="74">
        <f t="shared" ref="S36:Y36" si="28">S35/S33</f>
        <v>0</v>
      </c>
      <c r="T36" s="74">
        <f t="shared" si="28"/>
        <v>0</v>
      </c>
      <c r="U36" s="74">
        <f t="shared" si="28"/>
        <v>0</v>
      </c>
      <c r="V36" s="74">
        <f t="shared" si="28"/>
        <v>0</v>
      </c>
      <c r="W36" s="74">
        <f t="shared" si="28"/>
        <v>0</v>
      </c>
      <c r="X36" s="74" t="e">
        <f t="shared" si="28"/>
        <v>#DIV/0!</v>
      </c>
      <c r="Y36" s="73">
        <f t="shared" si="28"/>
        <v>0</v>
      </c>
      <c r="Z36" s="74">
        <f t="shared" ref="Z36:AG36" si="29">Z35/Z33</f>
        <v>0</v>
      </c>
      <c r="AA36" s="74">
        <f t="shared" si="29"/>
        <v>0</v>
      </c>
      <c r="AB36" s="74">
        <f t="shared" si="29"/>
        <v>0</v>
      </c>
      <c r="AC36" s="74">
        <f t="shared" si="29"/>
        <v>0</v>
      </c>
      <c r="AD36" s="74">
        <f t="shared" si="29"/>
        <v>0</v>
      </c>
      <c r="AE36" s="74">
        <f t="shared" si="29"/>
        <v>0</v>
      </c>
      <c r="AF36" s="74">
        <f t="shared" si="29"/>
        <v>0</v>
      </c>
      <c r="AG36" s="73">
        <f t="shared" si="29"/>
        <v>0</v>
      </c>
      <c r="AH36" s="74">
        <f t="shared" ref="AH36:AN36" si="30">AH35/AH33</f>
        <v>0</v>
      </c>
      <c r="AI36" s="74">
        <f t="shared" si="30"/>
        <v>0</v>
      </c>
      <c r="AJ36" s="74">
        <f t="shared" si="30"/>
        <v>0</v>
      </c>
      <c r="AK36" s="74">
        <f t="shared" si="30"/>
        <v>0</v>
      </c>
      <c r="AL36" s="74">
        <f t="shared" si="30"/>
        <v>0</v>
      </c>
      <c r="AM36" s="74">
        <f t="shared" si="30"/>
        <v>0</v>
      </c>
      <c r="AN36" s="74" t="e">
        <f t="shared" si="30"/>
        <v>#DIV/0!</v>
      </c>
      <c r="AO36" s="133"/>
      <c r="AP36" s="73">
        <f>AP35/AP33</f>
        <v>0</v>
      </c>
      <c r="AQ36" s="92">
        <f>AQ35/AQ33</f>
        <v>-1.4846462738778762E-2</v>
      </c>
      <c r="AR36" s="17"/>
      <c r="AS36" s="17"/>
      <c r="AT36" s="17"/>
      <c r="AV36" s="17"/>
      <c r="AW36" s="17"/>
      <c r="AX36" s="17"/>
      <c r="AY36" s="17"/>
      <c r="AZ36" s="17"/>
    </row>
    <row r="37" spans="1:52">
      <c r="A37" s="75"/>
      <c r="B37" s="76"/>
      <c r="C37" s="76"/>
      <c r="D37" s="76"/>
      <c r="E37" s="76"/>
      <c r="F37" s="76"/>
      <c r="G37" s="85"/>
      <c r="H37" s="76"/>
      <c r="I37" s="75"/>
      <c r="J37" s="76"/>
      <c r="K37" s="76"/>
      <c r="L37" s="76"/>
      <c r="M37" s="76"/>
      <c r="N37" s="76"/>
      <c r="O37" s="76"/>
      <c r="P37" s="87"/>
      <c r="Q37" s="75"/>
      <c r="R37" s="88"/>
      <c r="S37" s="88"/>
      <c r="T37" s="88"/>
      <c r="U37" s="88"/>
      <c r="V37" s="88"/>
      <c r="W37" s="88"/>
      <c r="X37" s="88"/>
      <c r="Y37" s="75"/>
      <c r="Z37" s="87"/>
      <c r="AA37" s="76"/>
      <c r="AB37" s="76"/>
      <c r="AC37" s="76"/>
      <c r="AD37" s="76"/>
      <c r="AE37" s="76"/>
      <c r="AF37" s="76"/>
      <c r="AG37" s="75"/>
      <c r="AH37" s="76"/>
      <c r="AI37" s="87"/>
      <c r="AJ37" s="88"/>
      <c r="AK37" s="88"/>
      <c r="AL37" s="88"/>
      <c r="AM37" s="88"/>
      <c r="AN37" s="88"/>
      <c r="AO37" s="88"/>
      <c r="AP37" s="75"/>
      <c r="AQ37" s="17"/>
      <c r="AR37" s="17"/>
      <c r="AS37" s="17"/>
      <c r="AU37" s="17"/>
      <c r="AV37" s="17"/>
      <c r="AW37" s="17"/>
      <c r="AX37" s="17"/>
      <c r="AY37" s="17"/>
    </row>
    <row r="38" spans="1:52" s="18" customFormat="1">
      <c r="A38" s="78" t="s">
        <v>16</v>
      </c>
      <c r="B38" s="79"/>
      <c r="C38" s="79"/>
      <c r="D38" s="79"/>
      <c r="E38" s="79"/>
      <c r="F38" s="79"/>
      <c r="G38" s="86"/>
      <c r="H38" s="79"/>
      <c r="I38" s="78"/>
      <c r="J38" s="79"/>
      <c r="K38" s="79"/>
      <c r="L38" s="79"/>
      <c r="M38" s="79"/>
      <c r="N38" s="79">
        <f>527187-Q33</f>
        <v>-40170</v>
      </c>
      <c r="O38" s="79"/>
      <c r="P38" s="86"/>
      <c r="Q38" s="78"/>
      <c r="R38" s="79"/>
      <c r="S38" s="79"/>
      <c r="T38" s="79"/>
      <c r="U38" s="79"/>
      <c r="V38" s="79"/>
      <c r="W38" s="79"/>
      <c r="X38" s="79"/>
      <c r="Y38" s="78"/>
      <c r="Z38" s="86"/>
      <c r="AA38" s="79"/>
      <c r="AB38" s="79"/>
      <c r="AC38" s="79"/>
      <c r="AD38" s="79"/>
      <c r="AE38" s="79"/>
      <c r="AF38" s="79"/>
      <c r="AG38" s="78"/>
      <c r="AH38" s="79"/>
      <c r="AI38" s="86"/>
      <c r="AJ38" s="79"/>
      <c r="AK38" s="79"/>
      <c r="AL38" s="79"/>
      <c r="AM38" s="79"/>
      <c r="AN38" s="79">
        <f>SUM(AL38,AK38,AJ38,AI38,AH38,AE38,AC38,AB38,AA38,Z38,W38,V38,U38,T38,S38,R38,O38,N38,M38,L38,K38,J38,F38,E38)</f>
        <v>-40170</v>
      </c>
      <c r="AO38" s="79"/>
      <c r="AP38" s="93" t="s">
        <v>16</v>
      </c>
      <c r="AR38" s="95"/>
      <c r="AS38" s="95"/>
      <c r="AU38" s="95"/>
      <c r="AV38" s="95"/>
      <c r="AW38" s="95"/>
      <c r="AX38" s="95"/>
      <c r="AY38" s="95"/>
    </row>
    <row r="39" spans="1:52" s="18" customFormat="1">
      <c r="A39" s="80" t="s">
        <v>17</v>
      </c>
      <c r="B39" s="57"/>
      <c r="C39" s="81"/>
      <c r="D39" s="57"/>
      <c r="E39" s="57"/>
      <c r="F39" s="81"/>
      <c r="G39" s="81"/>
      <c r="H39" s="81"/>
      <c r="I39" s="80"/>
      <c r="J39" s="81"/>
      <c r="K39" s="81"/>
      <c r="L39" s="57"/>
      <c r="M39" s="57"/>
      <c r="N39" s="81"/>
      <c r="O39" s="81"/>
      <c r="P39" s="57"/>
      <c r="Q39" s="80"/>
      <c r="R39" s="57"/>
      <c r="S39" s="57"/>
      <c r="T39" s="57"/>
      <c r="U39" s="57"/>
      <c r="V39" s="57"/>
      <c r="W39" s="57"/>
      <c r="X39" s="57"/>
      <c r="Y39" s="80"/>
      <c r="Z39" s="57"/>
      <c r="AA39" s="57"/>
      <c r="AB39" s="57"/>
      <c r="AC39" s="57"/>
      <c r="AD39" s="57"/>
      <c r="AE39" s="57"/>
      <c r="AF39" s="57"/>
      <c r="AG39" s="80"/>
      <c r="AH39" s="57"/>
      <c r="AI39" s="57"/>
      <c r="AJ39" s="57"/>
      <c r="AK39" s="57"/>
      <c r="AL39" s="89"/>
      <c r="AM39" s="57"/>
      <c r="AN39" s="57">
        <f>SUM(AK39,AJ39,AI39,AH39,AE39,AD39,AC39,AB39,AA39,Z39,W39,V39,U39,T39,S39,R39,O39,N39,M39,L39,K39,J39,G39,F39,E39,AL39)</f>
        <v>0</v>
      </c>
      <c r="AO39" s="57"/>
      <c r="AP39" s="94" t="s">
        <v>17</v>
      </c>
      <c r="AQ39" s="95"/>
      <c r="AR39" s="95"/>
      <c r="AS39" s="95"/>
      <c r="AT39" s="95"/>
    </row>
    <row r="40" spans="1:52" s="58" customFormat="1" ht="15.75" thickBot="1">
      <c r="A40" s="177" t="s">
        <v>21</v>
      </c>
      <c r="B40" s="60" t="s">
        <v>3</v>
      </c>
      <c r="C40" s="60" t="s">
        <v>4</v>
      </c>
      <c r="D40" s="60" t="s">
        <v>4</v>
      </c>
      <c r="E40" s="60" t="s">
        <v>5</v>
      </c>
      <c r="F40" s="60" t="s">
        <v>6</v>
      </c>
      <c r="G40" s="60" t="s">
        <v>7</v>
      </c>
      <c r="H40" s="60" t="s">
        <v>2</v>
      </c>
      <c r="I40" s="60"/>
      <c r="J40" s="60" t="s">
        <v>3</v>
      </c>
      <c r="K40" s="60" t="s">
        <v>4</v>
      </c>
      <c r="L40" s="60" t="s">
        <v>4</v>
      </c>
      <c r="M40" s="60" t="s">
        <v>5</v>
      </c>
      <c r="N40" s="60" t="s">
        <v>6</v>
      </c>
      <c r="O40" s="60" t="s">
        <v>7</v>
      </c>
      <c r="P40" s="60" t="s">
        <v>2</v>
      </c>
      <c r="Q40" s="60"/>
      <c r="R40" s="60" t="s">
        <v>3</v>
      </c>
      <c r="S40" s="60" t="s">
        <v>4</v>
      </c>
      <c r="T40" s="60" t="s">
        <v>4</v>
      </c>
      <c r="U40" s="60" t="s">
        <v>5</v>
      </c>
      <c r="V40" s="60" t="s">
        <v>6</v>
      </c>
      <c r="W40" s="60" t="s">
        <v>7</v>
      </c>
      <c r="X40" s="60" t="s">
        <v>2</v>
      </c>
      <c r="Y40" s="60"/>
      <c r="Z40" s="60" t="s">
        <v>3</v>
      </c>
      <c r="AA40" s="60" t="s">
        <v>4</v>
      </c>
      <c r="AB40" s="60" t="s">
        <v>4</v>
      </c>
      <c r="AC40" s="60" t="s">
        <v>5</v>
      </c>
      <c r="AD40" s="60" t="s">
        <v>6</v>
      </c>
      <c r="AE40" s="60" t="s">
        <v>7</v>
      </c>
      <c r="AF40" s="60" t="s">
        <v>2</v>
      </c>
      <c r="AG40" s="60"/>
      <c r="AH40" s="60" t="s">
        <v>3</v>
      </c>
      <c r="AI40" s="60" t="s">
        <v>4</v>
      </c>
      <c r="AJ40" s="60" t="s">
        <v>4</v>
      </c>
      <c r="AK40" s="60" t="s">
        <v>5</v>
      </c>
      <c r="AL40" s="60" t="s">
        <v>6</v>
      </c>
      <c r="AM40" s="60" t="s">
        <v>7</v>
      </c>
      <c r="AN40" s="60" t="s">
        <v>2</v>
      </c>
      <c r="AO40" s="60" t="s">
        <v>3</v>
      </c>
      <c r="AP40" s="60" t="s">
        <v>4</v>
      </c>
    </row>
    <row r="41" spans="1:52" ht="15.75" thickBot="1">
      <c r="A41" s="82" t="s">
        <v>8</v>
      </c>
      <c r="B41" s="65"/>
      <c r="C41" s="65"/>
      <c r="D41" s="65"/>
      <c r="E41" s="65"/>
      <c r="F41" s="65"/>
      <c r="G41" s="66"/>
      <c r="H41" s="66">
        <v>44682</v>
      </c>
      <c r="I41" s="63" t="s">
        <v>9</v>
      </c>
      <c r="J41" s="66">
        <v>44683</v>
      </c>
      <c r="K41" s="66">
        <v>44684</v>
      </c>
      <c r="L41" s="66">
        <v>44685</v>
      </c>
      <c r="M41" s="66">
        <v>44686</v>
      </c>
      <c r="N41" s="66">
        <v>44687</v>
      </c>
      <c r="O41" s="66">
        <v>44688</v>
      </c>
      <c r="P41" s="66">
        <v>44689</v>
      </c>
      <c r="Q41" s="63" t="s">
        <v>9</v>
      </c>
      <c r="R41" s="66">
        <v>44690</v>
      </c>
      <c r="S41" s="66">
        <v>44691</v>
      </c>
      <c r="T41" s="66">
        <v>44692</v>
      </c>
      <c r="U41" s="66">
        <v>44693</v>
      </c>
      <c r="V41" s="66">
        <v>44694</v>
      </c>
      <c r="W41" s="66">
        <v>44695</v>
      </c>
      <c r="X41" s="66">
        <v>44696</v>
      </c>
      <c r="Y41" s="63" t="s">
        <v>9</v>
      </c>
      <c r="Z41" s="66">
        <v>44697</v>
      </c>
      <c r="AA41" s="66">
        <v>44698</v>
      </c>
      <c r="AB41" s="66">
        <v>44699</v>
      </c>
      <c r="AC41" s="66">
        <v>44700</v>
      </c>
      <c r="AD41" s="66">
        <v>44701</v>
      </c>
      <c r="AE41" s="66">
        <v>44702</v>
      </c>
      <c r="AF41" s="66">
        <v>44703</v>
      </c>
      <c r="AG41" s="63" t="s">
        <v>9</v>
      </c>
      <c r="AH41" s="66">
        <v>44704</v>
      </c>
      <c r="AI41" s="66">
        <v>44705</v>
      </c>
      <c r="AJ41" s="66">
        <v>44706</v>
      </c>
      <c r="AK41" s="66">
        <v>44707</v>
      </c>
      <c r="AL41" s="66">
        <v>44708</v>
      </c>
      <c r="AM41" s="66">
        <v>44709</v>
      </c>
      <c r="AN41" s="66">
        <v>44710</v>
      </c>
      <c r="AO41" s="66">
        <v>44711</v>
      </c>
      <c r="AP41" s="66">
        <v>44712</v>
      </c>
      <c r="AQ41" s="138" t="s">
        <v>9</v>
      </c>
      <c r="AR41" s="90" t="s">
        <v>10</v>
      </c>
      <c r="AV41" s="17"/>
      <c r="AW41" s="17"/>
      <c r="AX41" s="17"/>
      <c r="AY41" s="17"/>
      <c r="AZ41" s="17"/>
    </row>
    <row r="42" spans="1:52">
      <c r="A42" s="82" t="s">
        <v>11</v>
      </c>
      <c r="B42" s="69"/>
      <c r="C42" s="70"/>
      <c r="D42" s="70"/>
      <c r="E42" s="70"/>
      <c r="F42" s="70"/>
      <c r="G42" s="70"/>
      <c r="H42" s="70"/>
      <c r="I42" s="84">
        <f>SUM(B42:H42)</f>
        <v>0</v>
      </c>
      <c r="J42" s="70">
        <f>108743+40000</f>
        <v>148743</v>
      </c>
      <c r="K42" s="70">
        <f>52110+40000</f>
        <v>92110</v>
      </c>
      <c r="L42" s="70">
        <v>107839</v>
      </c>
      <c r="M42" s="70">
        <f>52255+30000+3000</f>
        <v>85255</v>
      </c>
      <c r="N42" s="70">
        <f>12945+90000</f>
        <v>102945</v>
      </c>
      <c r="O42" s="70">
        <f>39741+1206+22000+32935</f>
        <v>95882</v>
      </c>
      <c r="P42" s="70"/>
      <c r="Q42" s="84">
        <f>SUM(J42:P42)</f>
        <v>632774</v>
      </c>
      <c r="R42" s="70">
        <f>82922+40000</f>
        <v>122922</v>
      </c>
      <c r="S42" s="70">
        <f>57082+60000</f>
        <v>117082</v>
      </c>
      <c r="T42" s="70">
        <f>77676+36000+30000</f>
        <v>143676</v>
      </c>
      <c r="U42" s="70">
        <f>86986+40000+20000</f>
        <v>146986</v>
      </c>
      <c r="V42" s="70">
        <f>81301+36000+30000</f>
        <v>147301</v>
      </c>
      <c r="W42" s="70">
        <f>102962+13809+14908</f>
        <v>131679</v>
      </c>
      <c r="X42" s="70">
        <v>0</v>
      </c>
      <c r="Y42" s="84">
        <f>SUM(R42:X42)</f>
        <v>809646</v>
      </c>
      <c r="Z42" s="70">
        <f>99182+16000</f>
        <v>115182</v>
      </c>
      <c r="AA42" s="70">
        <f>96991+16000</f>
        <v>112991</v>
      </c>
      <c r="AB42" s="70">
        <f>84364+32000-9388</f>
        <v>106976</v>
      </c>
      <c r="AC42" s="70">
        <f>100621+15000</f>
        <v>115621</v>
      </c>
      <c r="AD42" s="70">
        <f>96652+15093</f>
        <v>111745</v>
      </c>
      <c r="AE42" s="70">
        <v>53523</v>
      </c>
      <c r="AF42" s="70"/>
      <c r="AG42" s="84">
        <f>SUM(Z42:AF42)</f>
        <v>616038</v>
      </c>
      <c r="AH42" s="70">
        <v>115604</v>
      </c>
      <c r="AI42" s="70">
        <v>110442</v>
      </c>
      <c r="AJ42" s="70">
        <v>135500</v>
      </c>
      <c r="AK42" s="70">
        <v>135561</v>
      </c>
      <c r="AL42" s="70">
        <v>132513</v>
      </c>
      <c r="AM42" s="70">
        <v>11263</v>
      </c>
      <c r="AN42" s="70"/>
      <c r="AO42" s="70">
        <v>97666</v>
      </c>
      <c r="AP42" s="70">
        <v>84562</v>
      </c>
      <c r="AQ42" s="139">
        <f>SUM(AH42:AP42)</f>
        <v>823111</v>
      </c>
      <c r="AR42" s="91">
        <f>SUM(Y42,Q42,I4,AG42,AQ42)</f>
        <v>2881569</v>
      </c>
      <c r="AT42" s="17"/>
      <c r="AV42" s="17"/>
      <c r="AW42" s="17"/>
      <c r="AX42" s="17"/>
      <c r="AY42" s="17"/>
      <c r="AZ42" s="17"/>
    </row>
    <row r="43" spans="1:52">
      <c r="A43" s="82" t="s">
        <v>12</v>
      </c>
      <c r="B43" s="69"/>
      <c r="C43" s="70"/>
      <c r="D43" s="70"/>
      <c r="E43" s="70"/>
      <c r="F43" s="70"/>
      <c r="G43" s="70"/>
      <c r="H43" s="70"/>
      <c r="I43" s="84">
        <f>SUM(B43:H43)</f>
        <v>0</v>
      </c>
      <c r="J43" s="70"/>
      <c r="K43" s="70"/>
      <c r="L43" s="70"/>
      <c r="M43" s="70"/>
      <c r="N43" s="70"/>
      <c r="O43" s="70"/>
      <c r="P43" s="70"/>
      <c r="Q43" s="84">
        <f>SUM(J43:P43)</f>
        <v>0</v>
      </c>
      <c r="R43" s="70"/>
      <c r="S43" s="70"/>
      <c r="T43" s="70"/>
      <c r="U43" s="70"/>
      <c r="V43" s="70"/>
      <c r="W43" s="70"/>
      <c r="X43" s="70"/>
      <c r="Y43" s="84">
        <f>SUM(R43:X43)</f>
        <v>0</v>
      </c>
      <c r="Z43" s="70"/>
      <c r="AA43" s="70"/>
      <c r="AB43" s="70"/>
      <c r="AC43" s="70"/>
      <c r="AD43" s="70"/>
      <c r="AE43" s="70"/>
      <c r="AF43" s="70"/>
      <c r="AG43" s="84">
        <f>SUM(Z43:AF43)</f>
        <v>0</v>
      </c>
      <c r="AH43" s="70"/>
      <c r="AI43" s="70"/>
      <c r="AJ43" s="70"/>
      <c r="AK43" s="70"/>
      <c r="AL43" s="70"/>
      <c r="AM43" s="70"/>
      <c r="AN43" s="70"/>
      <c r="AO43" s="70"/>
      <c r="AP43" s="70"/>
      <c r="AQ43" s="139">
        <f>SUM(AH43:AP43)</f>
        <v>0</v>
      </c>
      <c r="AR43" s="91">
        <f>SUM(Y43,Q43,I5,AG43,AQ43)</f>
        <v>0</v>
      </c>
      <c r="AT43" s="17"/>
      <c r="AV43" s="17"/>
      <c r="AW43" s="17"/>
      <c r="AX43" s="17"/>
      <c r="AY43" s="17"/>
      <c r="AZ43" s="17"/>
    </row>
    <row r="44" spans="1:52">
      <c r="A44" s="82" t="s">
        <v>13</v>
      </c>
      <c r="B44" s="70"/>
      <c r="C44" s="70"/>
      <c r="D44" s="70"/>
      <c r="E44" s="70"/>
      <c r="F44" s="70"/>
      <c r="G44" s="70"/>
      <c r="H44" s="70"/>
      <c r="I44" s="84">
        <f>SUM(B44:H44)</f>
        <v>0</v>
      </c>
      <c r="J44" s="70"/>
      <c r="K44" s="70"/>
      <c r="L44" s="70"/>
      <c r="M44" s="70"/>
      <c r="N44" s="70"/>
      <c r="O44" s="70"/>
      <c r="P44" s="70"/>
      <c r="Q44" s="84">
        <f>SUM(J44:P44)</f>
        <v>0</v>
      </c>
      <c r="R44" s="70"/>
      <c r="S44" s="70"/>
      <c r="T44" s="70"/>
      <c r="U44" s="70"/>
      <c r="V44" s="70"/>
      <c r="W44" s="70"/>
      <c r="X44" s="70"/>
      <c r="Y44" s="84">
        <f>SUM(R44:X44)</f>
        <v>0</v>
      </c>
      <c r="Z44" s="70"/>
      <c r="AA44" s="70"/>
      <c r="AB44" s="70"/>
      <c r="AC44" s="70"/>
      <c r="AD44" s="70"/>
      <c r="AE44" s="70"/>
      <c r="AF44" s="70"/>
      <c r="AG44" s="84">
        <f>SUM(Z44:AF44)</f>
        <v>0</v>
      </c>
      <c r="AH44" s="70"/>
      <c r="AI44" s="70"/>
      <c r="AJ44" s="70"/>
      <c r="AK44" s="70"/>
      <c r="AL44" s="70"/>
      <c r="AM44" s="70"/>
      <c r="AN44" s="70"/>
      <c r="AO44" s="70"/>
      <c r="AP44" s="70"/>
      <c r="AQ44" s="139">
        <f>SUM(AH44:AP44)</f>
        <v>0</v>
      </c>
      <c r="AR44" s="91">
        <f>SUM(Y44,Q44,I6,AG44,AQ44)</f>
        <v>442382</v>
      </c>
      <c r="AT44" s="17"/>
      <c r="AV44" s="17"/>
      <c r="AW44" s="17"/>
      <c r="AX44" s="17"/>
      <c r="AY44" s="17"/>
      <c r="AZ44" s="17"/>
    </row>
    <row r="45" spans="1:52" ht="15.75" thickBot="1">
      <c r="A45" s="82" t="s">
        <v>15</v>
      </c>
      <c r="B45" s="74" t="e">
        <f t="shared" ref="B45:I45" si="31">B44/B42</f>
        <v>#DIV/0!</v>
      </c>
      <c r="C45" s="74" t="e">
        <f t="shared" si="31"/>
        <v>#DIV/0!</v>
      </c>
      <c r="D45" s="74" t="e">
        <f t="shared" si="31"/>
        <v>#DIV/0!</v>
      </c>
      <c r="E45" s="74" t="e">
        <f t="shared" si="31"/>
        <v>#DIV/0!</v>
      </c>
      <c r="F45" s="74" t="e">
        <f t="shared" si="31"/>
        <v>#DIV/0!</v>
      </c>
      <c r="G45" s="74" t="e">
        <f t="shared" si="31"/>
        <v>#DIV/0!</v>
      </c>
      <c r="H45" s="74" t="e">
        <f t="shared" si="31"/>
        <v>#DIV/0!</v>
      </c>
      <c r="I45" s="73" t="e">
        <f t="shared" si="31"/>
        <v>#DIV/0!</v>
      </c>
      <c r="J45" s="74">
        <f t="shared" ref="J45:R45" si="32">J44/J42</f>
        <v>0</v>
      </c>
      <c r="K45" s="74">
        <f t="shared" si="32"/>
        <v>0</v>
      </c>
      <c r="L45" s="74">
        <f t="shared" si="32"/>
        <v>0</v>
      </c>
      <c r="M45" s="74">
        <f t="shared" si="32"/>
        <v>0</v>
      </c>
      <c r="N45" s="74">
        <f t="shared" si="32"/>
        <v>0</v>
      </c>
      <c r="O45" s="74">
        <f t="shared" si="32"/>
        <v>0</v>
      </c>
      <c r="P45" s="74" t="e">
        <f t="shared" si="32"/>
        <v>#DIV/0!</v>
      </c>
      <c r="Q45" s="73">
        <f t="shared" si="32"/>
        <v>0</v>
      </c>
      <c r="R45" s="74">
        <f t="shared" si="32"/>
        <v>0</v>
      </c>
      <c r="S45" s="74">
        <f t="shared" ref="S45:Y45" si="33">S44/S42</f>
        <v>0</v>
      </c>
      <c r="T45" s="74">
        <f t="shared" si="33"/>
        <v>0</v>
      </c>
      <c r="U45" s="74">
        <f t="shared" si="33"/>
        <v>0</v>
      </c>
      <c r="V45" s="74">
        <f t="shared" si="33"/>
        <v>0</v>
      </c>
      <c r="W45" s="74">
        <f t="shared" si="33"/>
        <v>0</v>
      </c>
      <c r="X45" s="74" t="e">
        <f t="shared" si="33"/>
        <v>#DIV/0!</v>
      </c>
      <c r="Y45" s="73">
        <f t="shared" si="33"/>
        <v>0</v>
      </c>
      <c r="Z45" s="74">
        <f t="shared" ref="Z45:AG45" si="34">Z44/Z42</f>
        <v>0</v>
      </c>
      <c r="AA45" s="74">
        <f t="shared" si="34"/>
        <v>0</v>
      </c>
      <c r="AB45" s="74">
        <f t="shared" si="34"/>
        <v>0</v>
      </c>
      <c r="AC45" s="74">
        <f t="shared" si="34"/>
        <v>0</v>
      </c>
      <c r="AD45" s="74">
        <f t="shared" si="34"/>
        <v>0</v>
      </c>
      <c r="AE45" s="74">
        <f t="shared" si="34"/>
        <v>0</v>
      </c>
      <c r="AF45" s="74" t="e">
        <f t="shared" si="34"/>
        <v>#DIV/0!</v>
      </c>
      <c r="AG45" s="73">
        <f t="shared" si="34"/>
        <v>0</v>
      </c>
      <c r="AH45" s="74">
        <f t="shared" ref="AH45:AO45" si="35">AH44/AH42</f>
        <v>0</v>
      </c>
      <c r="AI45" s="74">
        <f t="shared" si="35"/>
        <v>0</v>
      </c>
      <c r="AJ45" s="74">
        <f t="shared" si="35"/>
        <v>0</v>
      </c>
      <c r="AK45" s="74">
        <f t="shared" si="35"/>
        <v>0</v>
      </c>
      <c r="AL45" s="74">
        <f t="shared" si="35"/>
        <v>0</v>
      </c>
      <c r="AM45" s="74">
        <f t="shared" si="35"/>
        <v>0</v>
      </c>
      <c r="AN45" s="74" t="e">
        <f t="shared" si="35"/>
        <v>#DIV/0!</v>
      </c>
      <c r="AO45" s="74">
        <f t="shared" si="35"/>
        <v>0</v>
      </c>
      <c r="AP45" s="74">
        <f t="shared" ref="AP45" si="36">AP44/AP42</f>
        <v>0</v>
      </c>
      <c r="AQ45" s="140">
        <f>AQ44/AQ42</f>
        <v>0</v>
      </c>
      <c r="AR45" s="92">
        <f>AR44/AR42</f>
        <v>0.1535212240276044</v>
      </c>
      <c r="AT45" s="17"/>
      <c r="AV45" s="17"/>
      <c r="AW45" s="17"/>
      <c r="AX45" s="17"/>
      <c r="AY45" s="17"/>
      <c r="AZ45" s="17"/>
    </row>
    <row r="46" spans="1:52">
      <c r="A46" s="75"/>
      <c r="B46" s="76"/>
      <c r="C46" s="76"/>
      <c r="D46" s="76"/>
      <c r="E46" s="76"/>
      <c r="F46" s="76"/>
      <c r="G46" s="85"/>
      <c r="H46" s="76"/>
      <c r="I46" s="75"/>
      <c r="J46" s="76"/>
      <c r="K46" s="76"/>
      <c r="L46" s="76"/>
      <c r="M46" s="76"/>
      <c r="N46" s="76"/>
      <c r="O46" s="76"/>
      <c r="P46" s="87"/>
      <c r="Q46" s="75"/>
      <c r="R46" s="88"/>
      <c r="S46" s="88"/>
      <c r="T46" s="88"/>
      <c r="U46" s="88"/>
      <c r="V46" s="88"/>
      <c r="W46" s="88"/>
      <c r="X46" s="88"/>
      <c r="Y46" s="75"/>
      <c r="Z46" s="87"/>
      <c r="AA46" s="76"/>
      <c r="AB46" s="76"/>
      <c r="AC46" s="76"/>
      <c r="AD46" s="76"/>
      <c r="AE46" s="76"/>
      <c r="AF46" s="76"/>
      <c r="AG46" s="75"/>
      <c r="AH46" s="76"/>
      <c r="AI46" s="87"/>
      <c r="AJ46" s="88"/>
      <c r="AK46" s="88"/>
      <c r="AL46" s="88"/>
      <c r="AM46" s="88"/>
      <c r="AN46" s="88"/>
      <c r="AO46" s="88"/>
      <c r="AQ46" s="75"/>
      <c r="AR46" s="17"/>
      <c r="AU46" s="17"/>
      <c r="AV46" s="17"/>
      <c r="AW46" s="17"/>
      <c r="AX46" s="17"/>
      <c r="AY46" s="17"/>
    </row>
    <row r="47" spans="1:52" s="18" customFormat="1">
      <c r="A47" s="78" t="s">
        <v>16</v>
      </c>
      <c r="B47" s="79"/>
      <c r="C47" s="79"/>
      <c r="D47" s="79"/>
      <c r="E47" s="79"/>
      <c r="F47" s="79"/>
      <c r="G47" s="86"/>
      <c r="H47" s="79"/>
      <c r="I47" s="78"/>
      <c r="J47" s="79"/>
      <c r="K47" s="79"/>
      <c r="L47" s="79"/>
      <c r="M47" s="79"/>
      <c r="N47" s="79"/>
      <c r="O47" s="79"/>
      <c r="P47" s="86"/>
      <c r="Q47" s="78"/>
      <c r="R47" s="79"/>
      <c r="S47" s="79"/>
      <c r="T47" s="79"/>
      <c r="U47" s="79"/>
      <c r="V47" s="79"/>
      <c r="W47" s="79">
        <f>809646-Y42</f>
        <v>0</v>
      </c>
      <c r="X47" s="79"/>
      <c r="Y47" s="78"/>
      <c r="Z47" s="79"/>
      <c r="AA47" s="79"/>
      <c r="AB47" s="79"/>
      <c r="AC47" s="79"/>
      <c r="AD47" s="79"/>
      <c r="AE47" s="79">
        <f>616038-AG42</f>
        <v>0</v>
      </c>
      <c r="AF47" s="79"/>
      <c r="AG47" s="78"/>
      <c r="AH47" s="79"/>
      <c r="AI47" s="86"/>
      <c r="AJ47" s="79"/>
      <c r="AK47" s="79"/>
      <c r="AL47" s="79"/>
      <c r="AM47" s="79"/>
      <c r="AN47" s="79"/>
      <c r="AO47" s="79"/>
      <c r="AQ47" s="93" t="s">
        <v>16</v>
      </c>
      <c r="AR47" s="18">
        <f>SUM(J47,K47,L47,M47,N47,R47,S47,T47,U47,V47,Z47,AA47,AB47,AC47,AD47,AE47,AH47,AI47,AJ47,AK47,AL47,AM47,AO47)</f>
        <v>0</v>
      </c>
      <c r="AU47" s="95"/>
      <c r="AV47" s="95"/>
      <c r="AW47" s="95"/>
      <c r="AX47" s="95"/>
      <c r="AY47" s="95"/>
    </row>
    <row r="48" spans="1:52" s="18" customFormat="1">
      <c r="A48" s="80" t="s">
        <v>17</v>
      </c>
      <c r="B48" s="57"/>
      <c r="C48" s="81"/>
      <c r="D48" s="57"/>
      <c r="E48" s="57"/>
      <c r="F48" s="81"/>
      <c r="G48" s="81"/>
      <c r="H48" s="81"/>
      <c r="I48" s="80"/>
      <c r="J48" s="81"/>
      <c r="K48" s="81"/>
      <c r="L48" s="57"/>
      <c r="M48" s="57"/>
      <c r="N48" s="81"/>
      <c r="O48" s="81"/>
      <c r="P48" s="57"/>
      <c r="Q48" s="80"/>
      <c r="R48" s="57"/>
      <c r="S48" s="57"/>
      <c r="T48" s="57"/>
      <c r="U48" s="57"/>
      <c r="V48" s="57"/>
      <c r="W48" s="57"/>
      <c r="X48" s="57"/>
      <c r="Y48" s="80"/>
      <c r="Z48" s="57"/>
      <c r="AA48" s="57"/>
      <c r="AB48" s="57"/>
      <c r="AC48" s="57"/>
      <c r="AD48" s="57"/>
      <c r="AE48" s="57"/>
      <c r="AF48" s="57"/>
      <c r="AG48" s="80"/>
      <c r="AH48" s="57"/>
      <c r="AI48" s="57"/>
      <c r="AJ48" s="57"/>
      <c r="AK48" s="57"/>
      <c r="AL48" s="89"/>
      <c r="AM48" s="57"/>
      <c r="AN48" s="57"/>
      <c r="AO48" s="57"/>
      <c r="AQ48" s="94" t="s">
        <v>17</v>
      </c>
      <c r="AR48" s="57">
        <f>SUM(AO48,AM48,AL48,AK48,AJ48,AI48,AH48,AE48,AD48,AC48,AB48,AA48,Z48,V48,U48,T48,S48,R48,O48,N48,M48,L48,K48,J48)</f>
        <v>0</v>
      </c>
      <c r="AT48" s="95"/>
    </row>
    <row r="49" spans="1:52" ht="15.75" thickBot="1">
      <c r="A49" s="171" t="s">
        <v>22</v>
      </c>
      <c r="B49" s="60" t="s">
        <v>3</v>
      </c>
      <c r="C49" s="60" t="s">
        <v>4</v>
      </c>
      <c r="D49" s="60" t="s">
        <v>4</v>
      </c>
      <c r="E49" s="128" t="s">
        <v>5</v>
      </c>
      <c r="F49" s="60" t="s">
        <v>6</v>
      </c>
      <c r="G49" s="60" t="s">
        <v>7</v>
      </c>
      <c r="H49" s="60" t="s">
        <v>2</v>
      </c>
      <c r="I49" s="60"/>
      <c r="J49" s="60" t="s">
        <v>3</v>
      </c>
      <c r="K49" s="60" t="s">
        <v>4</v>
      </c>
      <c r="L49" s="60" t="s">
        <v>4</v>
      </c>
      <c r="M49" s="60" t="s">
        <v>5</v>
      </c>
      <c r="N49" s="60" t="s">
        <v>6</v>
      </c>
      <c r="O49" s="60" t="s">
        <v>7</v>
      </c>
      <c r="P49" s="60" t="s">
        <v>2</v>
      </c>
      <c r="Q49" s="60"/>
      <c r="R49" s="60" t="s">
        <v>3</v>
      </c>
      <c r="S49" s="60" t="s">
        <v>4</v>
      </c>
      <c r="T49" s="60" t="s">
        <v>4</v>
      </c>
      <c r="U49" s="60" t="s">
        <v>5</v>
      </c>
      <c r="V49" s="60" t="s">
        <v>6</v>
      </c>
      <c r="W49" s="60" t="s">
        <v>7</v>
      </c>
      <c r="X49" s="60" t="s">
        <v>2</v>
      </c>
      <c r="Y49" s="60"/>
      <c r="Z49" s="60" t="s">
        <v>3</v>
      </c>
      <c r="AA49" s="60" t="s">
        <v>4</v>
      </c>
      <c r="AB49" s="60" t="s">
        <v>4</v>
      </c>
      <c r="AC49" s="60" t="s">
        <v>5</v>
      </c>
      <c r="AD49" s="60" t="s">
        <v>6</v>
      </c>
      <c r="AE49" s="60" t="s">
        <v>7</v>
      </c>
      <c r="AF49" s="60" t="s">
        <v>2</v>
      </c>
      <c r="AG49" s="60"/>
      <c r="AH49" s="60" t="s">
        <v>3</v>
      </c>
      <c r="AI49" s="60" t="s">
        <v>4</v>
      </c>
      <c r="AJ49" s="60" t="s">
        <v>4</v>
      </c>
      <c r="AK49" s="60" t="s">
        <v>5</v>
      </c>
      <c r="AL49" s="60" t="s">
        <v>6</v>
      </c>
      <c r="AM49" s="60" t="s">
        <v>7</v>
      </c>
      <c r="AN49" s="60" t="s">
        <v>2</v>
      </c>
      <c r="AO49" s="60"/>
      <c r="AP49" s="48"/>
      <c r="AQ49" s="17">
        <f>SUM(B49:AP49)</f>
        <v>0</v>
      </c>
      <c r="AR49" s="141">
        <f>AQ49/1000</f>
        <v>0</v>
      </c>
      <c r="AS49" s="17">
        <f>SUM(AO48,AM48,AL48,AK48,AJ48,AI48,AH48,AE48,AD48,AC48,AB48,AA48,Z48,V48,U48,T48,S48,R48,O48,N48,M48,L48,K48,J48)</f>
        <v>0</v>
      </c>
      <c r="AT49" s="17"/>
      <c r="AU49" s="17"/>
    </row>
    <row r="50" spans="1:52" ht="15.75" thickBot="1">
      <c r="A50" s="82" t="s">
        <v>8</v>
      </c>
      <c r="B50" s="65"/>
      <c r="C50" s="66"/>
      <c r="D50" s="66">
        <v>44713</v>
      </c>
      <c r="E50" s="66">
        <v>44714</v>
      </c>
      <c r="F50" s="66">
        <v>44715</v>
      </c>
      <c r="G50" s="66">
        <v>44716</v>
      </c>
      <c r="H50" s="66">
        <v>44717</v>
      </c>
      <c r="I50" s="63" t="s">
        <v>9</v>
      </c>
      <c r="J50" s="66">
        <v>44718</v>
      </c>
      <c r="K50" s="66">
        <v>44719</v>
      </c>
      <c r="L50" s="66">
        <v>44720</v>
      </c>
      <c r="M50" s="66">
        <v>44721</v>
      </c>
      <c r="N50" s="66">
        <v>44722</v>
      </c>
      <c r="O50" s="66">
        <v>44723</v>
      </c>
      <c r="P50" s="66">
        <v>44724</v>
      </c>
      <c r="Q50" s="63" t="s">
        <v>9</v>
      </c>
      <c r="R50" s="66">
        <v>44725</v>
      </c>
      <c r="S50" s="66">
        <v>44726</v>
      </c>
      <c r="T50" s="66">
        <v>44727</v>
      </c>
      <c r="U50" s="66">
        <v>44728</v>
      </c>
      <c r="V50" s="66">
        <v>44729</v>
      </c>
      <c r="W50" s="66">
        <v>44730</v>
      </c>
      <c r="X50" s="66">
        <v>44731</v>
      </c>
      <c r="Y50" s="63" t="s">
        <v>9</v>
      </c>
      <c r="Z50" s="66">
        <v>44732</v>
      </c>
      <c r="AA50" s="66">
        <v>44733</v>
      </c>
      <c r="AB50" s="66">
        <v>44734</v>
      </c>
      <c r="AC50" s="66">
        <v>44735</v>
      </c>
      <c r="AD50" s="66">
        <v>44736</v>
      </c>
      <c r="AE50" s="66">
        <v>44737</v>
      </c>
      <c r="AF50" s="66">
        <v>44738</v>
      </c>
      <c r="AG50" s="63" t="s">
        <v>9</v>
      </c>
      <c r="AH50" s="66">
        <v>44739</v>
      </c>
      <c r="AI50" s="66">
        <v>44740</v>
      </c>
      <c r="AJ50" s="66">
        <v>44741</v>
      </c>
      <c r="AK50" s="66">
        <v>44742</v>
      </c>
      <c r="AL50" s="66"/>
      <c r="AM50" s="66"/>
      <c r="AN50" s="66"/>
      <c r="AO50" s="137"/>
      <c r="AP50" s="138" t="s">
        <v>9</v>
      </c>
      <c r="AQ50" s="90" t="s">
        <v>10</v>
      </c>
      <c r="AS50" s="58"/>
      <c r="AV50" s="17"/>
      <c r="AW50" s="17"/>
      <c r="AX50" s="17"/>
      <c r="AY50" s="17"/>
      <c r="AZ50" s="17"/>
    </row>
    <row r="51" spans="1:52">
      <c r="A51" s="82" t="s">
        <v>11</v>
      </c>
      <c r="B51" s="69"/>
      <c r="C51" s="70"/>
      <c r="D51" s="70">
        <v>90753</v>
      </c>
      <c r="E51" s="70">
        <v>116727</v>
      </c>
      <c r="F51" s="70">
        <v>121003.69</v>
      </c>
      <c r="G51" s="70"/>
      <c r="H51" s="70"/>
      <c r="I51" s="84">
        <f>SUM(B51:H51)</f>
        <v>328483.69</v>
      </c>
      <c r="J51" s="70">
        <v>85453</v>
      </c>
      <c r="K51" s="70">
        <v>109865</v>
      </c>
      <c r="L51" s="70"/>
      <c r="M51" s="70"/>
      <c r="N51" s="70"/>
      <c r="O51" s="70"/>
      <c r="P51" s="70"/>
      <c r="Q51" s="84">
        <f>SUM(J51:P51)</f>
        <v>195318</v>
      </c>
      <c r="R51" s="70"/>
      <c r="S51" s="70"/>
      <c r="T51" s="70"/>
      <c r="U51" s="70"/>
      <c r="V51" s="70"/>
      <c r="W51" s="70"/>
      <c r="X51" s="70"/>
      <c r="Y51" s="84">
        <f>SUM(R51:X51)</f>
        <v>0</v>
      </c>
      <c r="Z51" s="70"/>
      <c r="AA51" s="70"/>
      <c r="AB51" s="70"/>
      <c r="AC51" s="70"/>
      <c r="AD51" s="70"/>
      <c r="AE51" s="70"/>
      <c r="AF51" s="70"/>
      <c r="AG51" s="84">
        <f>SUM(Z51:AF51)</f>
        <v>0</v>
      </c>
      <c r="AH51" s="70"/>
      <c r="AI51" s="70"/>
      <c r="AJ51" s="70"/>
      <c r="AK51" s="70"/>
      <c r="AL51" s="70"/>
      <c r="AM51" s="70"/>
      <c r="AN51" s="70"/>
      <c r="AO51" s="69"/>
      <c r="AP51" s="139">
        <f>AH51+AI51+AJ51+AK51+AL51+AM51+AN51</f>
        <v>0</v>
      </c>
      <c r="AQ51" s="91">
        <f>SUM(Y51,Q51,I51,AG51,AP51)</f>
        <v>523801.69</v>
      </c>
      <c r="AR51" s="17"/>
      <c r="AS51" s="17"/>
      <c r="AT51" s="17"/>
      <c r="AV51" s="17"/>
      <c r="AW51" s="17"/>
      <c r="AX51" s="17"/>
      <c r="AY51" s="17"/>
      <c r="AZ51" s="17"/>
    </row>
    <row r="52" spans="1:52">
      <c r="A52" s="82" t="s">
        <v>12</v>
      </c>
      <c r="B52" s="69"/>
      <c r="C52" s="70"/>
      <c r="D52" s="70"/>
      <c r="E52" s="70"/>
      <c r="F52" s="70"/>
      <c r="G52" s="70"/>
      <c r="H52" s="70"/>
      <c r="I52" s="84">
        <f>SUM(B52:H52)</f>
        <v>0</v>
      </c>
      <c r="J52" s="70"/>
      <c r="K52" s="70"/>
      <c r="L52" s="70"/>
      <c r="M52" s="70"/>
      <c r="N52" s="70"/>
      <c r="O52" s="70"/>
      <c r="P52" s="70"/>
      <c r="Q52" s="84">
        <f>SUM(J52:P52)</f>
        <v>0</v>
      </c>
      <c r="R52" s="70"/>
      <c r="S52" s="70"/>
      <c r="T52" s="70"/>
      <c r="U52" s="70"/>
      <c r="V52" s="70"/>
      <c r="W52" s="70"/>
      <c r="X52" s="70"/>
      <c r="Y52" s="84">
        <f>SUM(R52:X52)</f>
        <v>0</v>
      </c>
      <c r="Z52" s="70"/>
      <c r="AA52" s="70"/>
      <c r="AB52" s="70"/>
      <c r="AC52" s="70"/>
      <c r="AD52" s="70"/>
      <c r="AE52" s="70"/>
      <c r="AF52" s="70"/>
      <c r="AG52" s="84">
        <f>SUM(Z52:AF52)</f>
        <v>0</v>
      </c>
      <c r="AH52" s="70"/>
      <c r="AI52" s="70"/>
      <c r="AJ52" s="70"/>
      <c r="AK52" s="70"/>
      <c r="AL52" s="70"/>
      <c r="AM52" s="70"/>
      <c r="AN52" s="70"/>
      <c r="AO52" s="69"/>
      <c r="AP52" s="142">
        <f t="shared" ref="AP52" si="37">SUM(AN52)</f>
        <v>0</v>
      </c>
      <c r="AQ52" s="91">
        <f t="shared" ref="AQ52:AQ53" si="38">SUM(Y52,Q52,I52,AG52,AP52)</f>
        <v>0</v>
      </c>
      <c r="AR52" s="132"/>
      <c r="AS52" s="17"/>
      <c r="AT52" s="17"/>
      <c r="AV52" s="17"/>
      <c r="AW52" s="17"/>
      <c r="AX52" s="17"/>
      <c r="AY52" s="17"/>
      <c r="AZ52" s="17"/>
    </row>
    <row r="53" spans="1:52">
      <c r="A53" s="82" t="s">
        <v>13</v>
      </c>
      <c r="B53" s="70">
        <f>B56+B57</f>
        <v>0</v>
      </c>
      <c r="C53" s="70"/>
      <c r="D53" s="70"/>
      <c r="E53" s="70"/>
      <c r="F53" s="70"/>
      <c r="G53" s="70"/>
      <c r="H53" s="70"/>
      <c r="I53" s="84">
        <f>SUM(B53:H53)</f>
        <v>0</v>
      </c>
      <c r="J53" s="70"/>
      <c r="K53" s="70"/>
      <c r="L53" s="70"/>
      <c r="M53" s="70"/>
      <c r="N53" s="70"/>
      <c r="O53" s="70"/>
      <c r="P53" s="70"/>
      <c r="Q53" s="84">
        <f>SUM(J53:P53)</f>
        <v>0</v>
      </c>
      <c r="R53" s="70"/>
      <c r="S53" s="70"/>
      <c r="T53" s="70"/>
      <c r="U53" s="70"/>
      <c r="V53" s="70"/>
      <c r="W53" s="70"/>
      <c r="X53" s="70"/>
      <c r="Y53" s="84">
        <f>SUM(R53:X53)</f>
        <v>0</v>
      </c>
      <c r="Z53" s="70"/>
      <c r="AA53" s="70"/>
      <c r="AB53" s="70"/>
      <c r="AC53" s="70"/>
      <c r="AD53" s="70"/>
      <c r="AE53" s="70"/>
      <c r="AF53" s="70"/>
      <c r="AG53" s="84">
        <f>SUM(Z53:AF53)</f>
        <v>0</v>
      </c>
      <c r="AH53" s="70"/>
      <c r="AI53" s="70"/>
      <c r="AJ53" s="70"/>
      <c r="AK53" s="70">
        <f t="shared" ref="AK53:AN53" si="39">AK56+AK57</f>
        <v>0</v>
      </c>
      <c r="AL53" s="70">
        <f t="shared" si="39"/>
        <v>0</v>
      </c>
      <c r="AM53" s="70">
        <f t="shared" si="39"/>
        <v>0</v>
      </c>
      <c r="AN53" s="70">
        <f t="shared" si="39"/>
        <v>0</v>
      </c>
      <c r="AO53" s="69"/>
      <c r="AP53" s="139">
        <f>AH53+AI53+AJ53+AK53+AL53+AM53+AN53</f>
        <v>0</v>
      </c>
      <c r="AQ53" s="91">
        <f t="shared" si="38"/>
        <v>0</v>
      </c>
      <c r="AR53" s="17" t="s">
        <v>14</v>
      </c>
      <c r="AS53" s="17"/>
      <c r="AT53" s="17"/>
      <c r="AV53" s="17"/>
      <c r="AW53" s="17"/>
      <c r="AX53" s="17"/>
      <c r="AY53" s="17"/>
      <c r="AZ53" s="17"/>
    </row>
    <row r="54" spans="1:52" ht="15.75" thickBot="1">
      <c r="A54" s="82" t="s">
        <v>15</v>
      </c>
      <c r="B54" s="74" t="e">
        <f t="shared" ref="B54:I54" si="40">B53/B51</f>
        <v>#DIV/0!</v>
      </c>
      <c r="C54" s="74" t="e">
        <f t="shared" si="40"/>
        <v>#DIV/0!</v>
      </c>
      <c r="D54" s="74">
        <f t="shared" si="40"/>
        <v>0</v>
      </c>
      <c r="E54" s="74">
        <f t="shared" si="40"/>
        <v>0</v>
      </c>
      <c r="F54" s="74">
        <f t="shared" si="40"/>
        <v>0</v>
      </c>
      <c r="G54" s="74" t="e">
        <f t="shared" si="40"/>
        <v>#DIV/0!</v>
      </c>
      <c r="H54" s="74" t="e">
        <f t="shared" si="40"/>
        <v>#DIV/0!</v>
      </c>
      <c r="I54" s="73">
        <f t="shared" si="40"/>
        <v>0</v>
      </c>
      <c r="J54" s="74">
        <f t="shared" ref="J54:R54" si="41">J53/J51</f>
        <v>0</v>
      </c>
      <c r="K54" s="74">
        <f t="shared" si="41"/>
        <v>0</v>
      </c>
      <c r="L54" s="74" t="e">
        <f t="shared" si="41"/>
        <v>#DIV/0!</v>
      </c>
      <c r="M54" s="74" t="e">
        <f t="shared" si="41"/>
        <v>#DIV/0!</v>
      </c>
      <c r="N54" s="74" t="e">
        <f t="shared" si="41"/>
        <v>#DIV/0!</v>
      </c>
      <c r="O54" s="74" t="e">
        <f t="shared" si="41"/>
        <v>#DIV/0!</v>
      </c>
      <c r="P54" s="74" t="e">
        <f t="shared" si="41"/>
        <v>#DIV/0!</v>
      </c>
      <c r="Q54" s="73">
        <f t="shared" si="41"/>
        <v>0</v>
      </c>
      <c r="R54" s="74" t="e">
        <f t="shared" si="41"/>
        <v>#DIV/0!</v>
      </c>
      <c r="S54" s="74" t="e">
        <f t="shared" ref="S54:Y54" si="42">S53/S51</f>
        <v>#DIV/0!</v>
      </c>
      <c r="T54" s="74" t="e">
        <f t="shared" si="42"/>
        <v>#DIV/0!</v>
      </c>
      <c r="U54" s="74" t="e">
        <f t="shared" si="42"/>
        <v>#DIV/0!</v>
      </c>
      <c r="V54" s="74" t="e">
        <f t="shared" si="42"/>
        <v>#DIV/0!</v>
      </c>
      <c r="W54" s="74" t="e">
        <f t="shared" si="42"/>
        <v>#DIV/0!</v>
      </c>
      <c r="X54" s="74" t="e">
        <f t="shared" si="42"/>
        <v>#DIV/0!</v>
      </c>
      <c r="Y54" s="73" t="e">
        <f t="shared" si="42"/>
        <v>#DIV/0!</v>
      </c>
      <c r="Z54" s="74" t="e">
        <f t="shared" ref="Z54:AG54" si="43">Z53/Z51</f>
        <v>#DIV/0!</v>
      </c>
      <c r="AA54" s="74" t="e">
        <f t="shared" si="43"/>
        <v>#DIV/0!</v>
      </c>
      <c r="AB54" s="74" t="e">
        <f t="shared" si="43"/>
        <v>#DIV/0!</v>
      </c>
      <c r="AC54" s="74" t="e">
        <f t="shared" si="43"/>
        <v>#DIV/0!</v>
      </c>
      <c r="AD54" s="74" t="e">
        <f t="shared" si="43"/>
        <v>#DIV/0!</v>
      </c>
      <c r="AE54" s="74" t="e">
        <f t="shared" si="43"/>
        <v>#DIV/0!</v>
      </c>
      <c r="AF54" s="74" t="e">
        <f t="shared" si="43"/>
        <v>#DIV/0!</v>
      </c>
      <c r="AG54" s="73" t="e">
        <f t="shared" si="43"/>
        <v>#DIV/0!</v>
      </c>
      <c r="AH54" s="74" t="e">
        <f t="shared" ref="AH54:AN54" si="44">AH53/AH51</f>
        <v>#DIV/0!</v>
      </c>
      <c r="AI54" s="74" t="e">
        <f t="shared" si="44"/>
        <v>#DIV/0!</v>
      </c>
      <c r="AJ54" s="74" t="e">
        <f t="shared" si="44"/>
        <v>#DIV/0!</v>
      </c>
      <c r="AK54" s="74" t="e">
        <f t="shared" si="44"/>
        <v>#DIV/0!</v>
      </c>
      <c r="AL54" s="74" t="e">
        <f t="shared" si="44"/>
        <v>#DIV/0!</v>
      </c>
      <c r="AM54" s="74" t="e">
        <f t="shared" si="44"/>
        <v>#DIV/0!</v>
      </c>
      <c r="AN54" s="74" t="e">
        <f t="shared" si="44"/>
        <v>#DIV/0!</v>
      </c>
      <c r="AO54" s="143"/>
      <c r="AP54" s="140" t="e">
        <f>AP53/AP51</f>
        <v>#DIV/0!</v>
      </c>
      <c r="AQ54" s="92">
        <f>AQ53/AQ51</f>
        <v>0</v>
      </c>
      <c r="AR54" s="17"/>
      <c r="AS54" s="17"/>
      <c r="AT54" s="17"/>
      <c r="AV54" s="17"/>
      <c r="AW54" s="17"/>
      <c r="AX54" s="17"/>
      <c r="AY54" s="17"/>
      <c r="AZ54" s="17"/>
    </row>
    <row r="55" spans="1:52">
      <c r="A55" s="75"/>
      <c r="B55" s="76"/>
      <c r="C55" s="76"/>
      <c r="D55" s="76"/>
      <c r="E55" s="76"/>
      <c r="F55" s="76"/>
      <c r="G55" s="85"/>
      <c r="H55" s="76"/>
      <c r="I55" s="75"/>
      <c r="J55" s="76"/>
      <c r="K55" s="76"/>
      <c r="L55" s="76"/>
      <c r="M55" s="76"/>
      <c r="N55" s="76"/>
      <c r="O55" s="76"/>
      <c r="P55" s="87"/>
      <c r="Q55" s="75"/>
      <c r="R55" s="88"/>
      <c r="S55" s="88"/>
      <c r="T55" s="88"/>
      <c r="U55" s="88"/>
      <c r="V55" s="88"/>
      <c r="W55" s="88"/>
      <c r="X55" s="88"/>
      <c r="Y55" s="75"/>
      <c r="Z55" s="87"/>
      <c r="AA55" s="76"/>
      <c r="AB55" s="76"/>
      <c r="AC55" s="76"/>
      <c r="AD55" s="76"/>
      <c r="AE55" s="76"/>
      <c r="AF55" s="76"/>
      <c r="AG55" s="75"/>
      <c r="AH55" s="76"/>
      <c r="AI55" s="87"/>
      <c r="AJ55" s="88"/>
      <c r="AK55" s="88"/>
      <c r="AL55" s="88"/>
      <c r="AM55" s="88"/>
      <c r="AN55" s="88"/>
      <c r="AO55" s="88"/>
      <c r="AP55" s="75"/>
      <c r="AQ55" s="17"/>
      <c r="AR55" s="17"/>
      <c r="AS55" s="17"/>
      <c r="AU55" s="17"/>
      <c r="AV55" s="17"/>
      <c r="AW55" s="17"/>
      <c r="AX55" s="17"/>
      <c r="AY55" s="17"/>
    </row>
    <row r="56" spans="1:52" s="18" customFormat="1">
      <c r="A56" s="78" t="s">
        <v>16</v>
      </c>
      <c r="B56" s="79"/>
      <c r="C56" s="79"/>
      <c r="D56" s="79"/>
      <c r="E56" s="79"/>
      <c r="F56" s="79"/>
      <c r="G56" s="79"/>
      <c r="H56" s="79"/>
      <c r="I56" s="78"/>
      <c r="J56" s="79"/>
      <c r="K56" s="79"/>
      <c r="L56" s="79"/>
      <c r="M56" s="79"/>
      <c r="N56" s="79"/>
      <c r="O56" s="79"/>
      <c r="P56" s="79"/>
      <c r="Q56" s="78"/>
      <c r="R56" s="79"/>
      <c r="S56" s="79"/>
      <c r="T56" s="79"/>
      <c r="U56" s="79"/>
      <c r="V56" s="79"/>
      <c r="W56" s="79"/>
      <c r="X56" s="79"/>
      <c r="Y56" s="78"/>
      <c r="Z56" s="86"/>
      <c r="AA56" s="79"/>
      <c r="AB56" s="79"/>
      <c r="AC56" s="79"/>
      <c r="AD56" s="79"/>
      <c r="AE56" s="79"/>
      <c r="AF56" s="79"/>
      <c r="AG56" s="78"/>
      <c r="AH56" s="79"/>
      <c r="AI56" s="79"/>
      <c r="AJ56" s="79"/>
      <c r="AK56" s="79"/>
      <c r="AL56" s="79"/>
      <c r="AM56" s="79"/>
      <c r="AN56" s="79"/>
      <c r="AO56" s="79"/>
      <c r="AP56" s="93" t="s">
        <v>16</v>
      </c>
      <c r="AR56" s="95"/>
      <c r="AS56" s="95"/>
      <c r="AU56" s="95"/>
      <c r="AV56" s="95"/>
      <c r="AW56" s="95"/>
      <c r="AX56" s="95"/>
      <c r="AY56" s="95"/>
    </row>
    <row r="57" spans="1:52" s="18" customFormat="1">
      <c r="A57" s="80" t="s">
        <v>17</v>
      </c>
      <c r="B57" s="57"/>
      <c r="C57" s="81"/>
      <c r="D57" s="57"/>
      <c r="E57" s="57"/>
      <c r="F57" s="81"/>
      <c r="G57" s="81"/>
      <c r="H57" s="81"/>
      <c r="I57" s="80"/>
      <c r="J57" s="81"/>
      <c r="K57" s="81"/>
      <c r="L57" s="57"/>
      <c r="M57" s="57"/>
      <c r="N57" s="81"/>
      <c r="O57" s="81"/>
      <c r="P57" s="57"/>
      <c r="Q57" s="80"/>
      <c r="R57" s="57"/>
      <c r="S57" s="57"/>
      <c r="T57" s="57"/>
      <c r="U57" s="57"/>
      <c r="V57" s="57"/>
      <c r="W57" s="57"/>
      <c r="X57" s="57"/>
      <c r="Y57" s="80"/>
      <c r="Z57" s="57"/>
      <c r="AA57" s="57"/>
      <c r="AB57" s="57"/>
      <c r="AC57" s="57"/>
      <c r="AD57" s="57"/>
      <c r="AE57" s="57"/>
      <c r="AF57" s="57"/>
      <c r="AG57" s="80"/>
      <c r="AH57" s="57"/>
      <c r="AI57" s="57"/>
      <c r="AJ57" s="57"/>
      <c r="AK57" s="57"/>
      <c r="AL57" s="89"/>
      <c r="AM57" s="57"/>
      <c r="AN57" s="57"/>
      <c r="AO57" s="57"/>
      <c r="AP57" s="94" t="s">
        <v>17</v>
      </c>
      <c r="AQ57" s="95"/>
      <c r="AR57" s="95"/>
      <c r="AS57" s="95"/>
      <c r="AT57" s="95"/>
    </row>
    <row r="58" spans="1:52" ht="15.75" thickBot="1">
      <c r="A58" s="171" t="s">
        <v>23</v>
      </c>
      <c r="B58" s="60" t="s">
        <v>3</v>
      </c>
      <c r="C58" s="60" t="s">
        <v>4</v>
      </c>
      <c r="D58" s="60" t="s">
        <v>4</v>
      </c>
      <c r="E58" s="60" t="s">
        <v>5</v>
      </c>
      <c r="F58" s="60" t="s">
        <v>6</v>
      </c>
      <c r="G58" s="60" t="s">
        <v>7</v>
      </c>
      <c r="H58" s="60" t="s">
        <v>2</v>
      </c>
      <c r="I58" s="60"/>
      <c r="J58" s="60" t="s">
        <v>3</v>
      </c>
      <c r="K58" s="60" t="s">
        <v>4</v>
      </c>
      <c r="L58" s="60" t="s">
        <v>4</v>
      </c>
      <c r="M58" s="60" t="s">
        <v>5</v>
      </c>
      <c r="N58" s="60" t="s">
        <v>6</v>
      </c>
      <c r="O58" s="60" t="s">
        <v>7</v>
      </c>
      <c r="P58" s="60" t="s">
        <v>2</v>
      </c>
      <c r="Q58" s="60"/>
      <c r="R58" s="60" t="s">
        <v>3</v>
      </c>
      <c r="S58" s="60" t="s">
        <v>4</v>
      </c>
      <c r="T58" s="60" t="s">
        <v>4</v>
      </c>
      <c r="U58" s="60" t="s">
        <v>5</v>
      </c>
      <c r="V58" s="60" t="s">
        <v>6</v>
      </c>
      <c r="W58" s="60" t="s">
        <v>7</v>
      </c>
      <c r="X58" s="60" t="s">
        <v>2</v>
      </c>
      <c r="Y58" s="60"/>
      <c r="Z58" s="60" t="s">
        <v>3</v>
      </c>
      <c r="AA58" s="60" t="s">
        <v>4</v>
      </c>
      <c r="AB58" s="60" t="s">
        <v>4</v>
      </c>
      <c r="AC58" s="60" t="s">
        <v>5</v>
      </c>
      <c r="AD58" s="60" t="s">
        <v>6</v>
      </c>
      <c r="AE58" s="60" t="s">
        <v>7</v>
      </c>
      <c r="AF58" s="60" t="s">
        <v>2</v>
      </c>
      <c r="AG58" s="60"/>
      <c r="AH58" s="60" t="s">
        <v>3</v>
      </c>
      <c r="AI58" s="60" t="s">
        <v>4</v>
      </c>
      <c r="AJ58" s="60" t="s">
        <v>4</v>
      </c>
      <c r="AK58" s="60" t="s">
        <v>5</v>
      </c>
      <c r="AL58" s="60" t="s">
        <v>6</v>
      </c>
      <c r="AM58" s="60" t="s">
        <v>7</v>
      </c>
      <c r="AN58" s="60" t="s">
        <v>2</v>
      </c>
      <c r="AO58" s="60"/>
      <c r="AP58" s="48"/>
      <c r="AQ58" s="17"/>
      <c r="AR58" s="141"/>
      <c r="AS58" s="144"/>
      <c r="AT58" s="17"/>
      <c r="AU58" s="17"/>
    </row>
    <row r="59" spans="1:52" ht="15.75" thickBot="1">
      <c r="A59" s="82" t="s">
        <v>8</v>
      </c>
      <c r="B59" s="65"/>
      <c r="C59" s="65"/>
      <c r="D59" s="65"/>
      <c r="E59" s="66"/>
      <c r="F59" s="66">
        <v>44743</v>
      </c>
      <c r="G59" s="66">
        <v>44744</v>
      </c>
      <c r="H59" s="66">
        <v>44745</v>
      </c>
      <c r="I59" s="63" t="s">
        <v>9</v>
      </c>
      <c r="J59" s="66">
        <v>44746</v>
      </c>
      <c r="K59" s="66">
        <v>44747</v>
      </c>
      <c r="L59" s="66">
        <v>44748</v>
      </c>
      <c r="M59" s="66">
        <v>44749</v>
      </c>
      <c r="N59" s="66">
        <v>44750</v>
      </c>
      <c r="O59" s="66">
        <v>44751</v>
      </c>
      <c r="P59" s="66">
        <v>44752</v>
      </c>
      <c r="Q59" s="63" t="s">
        <v>9</v>
      </c>
      <c r="R59" s="66">
        <v>44753</v>
      </c>
      <c r="S59" s="66">
        <v>44754</v>
      </c>
      <c r="T59" s="66">
        <v>44755</v>
      </c>
      <c r="U59" s="66">
        <v>44756</v>
      </c>
      <c r="V59" s="66">
        <v>44757</v>
      </c>
      <c r="W59" s="66">
        <v>44758</v>
      </c>
      <c r="X59" s="66">
        <v>44759</v>
      </c>
      <c r="Y59" s="63" t="s">
        <v>9</v>
      </c>
      <c r="Z59" s="66">
        <v>44760</v>
      </c>
      <c r="AA59" s="66">
        <v>44761</v>
      </c>
      <c r="AB59" s="66">
        <v>44762</v>
      </c>
      <c r="AC59" s="66">
        <v>44763</v>
      </c>
      <c r="AD59" s="66">
        <v>44764</v>
      </c>
      <c r="AE59" s="66">
        <v>44765</v>
      </c>
      <c r="AF59" s="66">
        <v>44766</v>
      </c>
      <c r="AG59" s="63" t="s">
        <v>9</v>
      </c>
      <c r="AH59" s="66">
        <v>44767</v>
      </c>
      <c r="AI59" s="66">
        <v>44768</v>
      </c>
      <c r="AJ59" s="66">
        <v>44769</v>
      </c>
      <c r="AK59" s="66">
        <v>44770</v>
      </c>
      <c r="AL59" s="66">
        <v>44771</v>
      </c>
      <c r="AM59" s="66">
        <v>44772</v>
      </c>
      <c r="AN59" s="66">
        <v>44773</v>
      </c>
      <c r="AO59" s="130"/>
      <c r="AP59" s="63" t="s">
        <v>9</v>
      </c>
      <c r="AQ59" s="90" t="s">
        <v>10</v>
      </c>
      <c r="AR59" s="96"/>
      <c r="AV59" s="17"/>
      <c r="AW59" s="17"/>
      <c r="AX59" s="17"/>
      <c r="AY59" s="17"/>
      <c r="AZ59" s="17"/>
    </row>
    <row r="60" spans="1:52">
      <c r="A60" s="82" t="s">
        <v>11</v>
      </c>
      <c r="B60" s="69"/>
      <c r="C60" s="70"/>
      <c r="D60" s="70"/>
      <c r="E60" s="70"/>
      <c r="F60" s="70"/>
      <c r="G60" s="70"/>
      <c r="H60" s="70"/>
      <c r="I60" s="84">
        <f>SUM(B60:H60)</f>
        <v>0</v>
      </c>
      <c r="J60" s="70"/>
      <c r="K60" s="70"/>
      <c r="L60" s="70"/>
      <c r="M60" s="70"/>
      <c r="N60" s="70"/>
      <c r="O60" s="70"/>
      <c r="P60" s="70"/>
      <c r="Q60" s="84">
        <f>SUM(J60:P60)</f>
        <v>0</v>
      </c>
      <c r="R60" s="70"/>
      <c r="S60" s="70"/>
      <c r="T60" s="70"/>
      <c r="U60" s="70"/>
      <c r="V60" s="70"/>
      <c r="W60" s="70"/>
      <c r="X60" s="70"/>
      <c r="Y60" s="84">
        <f>SUM(R60:X60)</f>
        <v>0</v>
      </c>
      <c r="Z60" s="70"/>
      <c r="AA60" s="70"/>
      <c r="AB60" s="70"/>
      <c r="AC60" s="70"/>
      <c r="AD60" s="70"/>
      <c r="AE60" s="70"/>
      <c r="AF60" s="70"/>
      <c r="AG60" s="84">
        <f>SUM(Z60:AF60)</f>
        <v>0</v>
      </c>
      <c r="AH60" s="70"/>
      <c r="AI60" s="70"/>
      <c r="AJ60" s="70"/>
      <c r="AK60" s="70"/>
      <c r="AL60" s="70"/>
      <c r="AM60" s="70"/>
      <c r="AN60" s="70"/>
      <c r="AO60" s="131"/>
      <c r="AP60" s="84">
        <f>AH60+AI60+AJ60+AK60+AL60+AM60+AN60</f>
        <v>0</v>
      </c>
      <c r="AQ60" s="91">
        <f>SUM(Y60,Q60,I60,AG60,AP60)</f>
        <v>0</v>
      </c>
      <c r="AR60" s="121"/>
      <c r="AS60" s="17"/>
      <c r="AT60" s="17"/>
      <c r="AV60" s="17"/>
      <c r="AW60" s="17"/>
      <c r="AX60" s="17"/>
      <c r="AY60" s="17"/>
      <c r="AZ60" s="17"/>
    </row>
    <row r="61" spans="1:52">
      <c r="A61" s="82" t="s">
        <v>12</v>
      </c>
      <c r="B61" s="69"/>
      <c r="C61" s="70"/>
      <c r="D61" s="70"/>
      <c r="E61" s="70"/>
      <c r="F61" s="70"/>
      <c r="G61" s="70"/>
      <c r="H61" s="70"/>
      <c r="I61" s="84">
        <f>SUM(B61:H61)</f>
        <v>0</v>
      </c>
      <c r="J61" s="70"/>
      <c r="K61" s="70"/>
      <c r="L61" s="70"/>
      <c r="M61" s="70"/>
      <c r="N61" s="70"/>
      <c r="O61" s="70"/>
      <c r="P61" s="70"/>
      <c r="Q61" s="84">
        <f>SUM(J61:P61)</f>
        <v>0</v>
      </c>
      <c r="R61" s="70"/>
      <c r="S61" s="70"/>
      <c r="T61" s="70"/>
      <c r="U61" s="70"/>
      <c r="V61" s="70"/>
      <c r="W61" s="70"/>
      <c r="X61" s="70"/>
      <c r="Y61" s="84">
        <f>SUM(R61:X61)</f>
        <v>0</v>
      </c>
      <c r="Z61" s="70"/>
      <c r="AA61" s="70"/>
      <c r="AB61" s="70"/>
      <c r="AC61" s="70"/>
      <c r="AD61" s="70"/>
      <c r="AE61" s="70"/>
      <c r="AF61" s="70"/>
      <c r="AG61" s="84">
        <f>SUM(Z61:AF61)</f>
        <v>0</v>
      </c>
      <c r="AH61" s="70"/>
      <c r="AI61" s="70"/>
      <c r="AJ61" s="70"/>
      <c r="AK61" s="70"/>
      <c r="AL61" s="70"/>
      <c r="AM61" s="70"/>
      <c r="AN61" s="70"/>
      <c r="AO61" s="131"/>
      <c r="AP61" s="68">
        <f t="shared" ref="AP61" si="45">SUM(AN61)</f>
        <v>0</v>
      </c>
      <c r="AQ61" s="91">
        <f t="shared" ref="AQ61:AQ62" si="46">SUM(Y61,Q61,I61,AG61,AP61)</f>
        <v>0</v>
      </c>
      <c r="AR61" s="166"/>
      <c r="AS61" s="17"/>
      <c r="AT61" s="17"/>
      <c r="AV61" s="17"/>
      <c r="AW61" s="17"/>
      <c r="AX61" s="17"/>
      <c r="AY61" s="17"/>
      <c r="AZ61" s="17"/>
    </row>
    <row r="62" spans="1:52">
      <c r="A62" s="82" t="s">
        <v>13</v>
      </c>
      <c r="B62" s="70">
        <f>B65+B66</f>
        <v>0</v>
      </c>
      <c r="C62" s="70">
        <f t="shared" ref="C62:D62" si="47">C65+C66</f>
        <v>0</v>
      </c>
      <c r="D62" s="70">
        <f t="shared" si="47"/>
        <v>0</v>
      </c>
      <c r="E62" s="70"/>
      <c r="F62" s="70"/>
      <c r="G62" s="70"/>
      <c r="H62" s="70"/>
      <c r="I62" s="84">
        <f>SUM(B62:H62)</f>
        <v>0</v>
      </c>
      <c r="J62" s="70"/>
      <c r="K62" s="70"/>
      <c r="L62" s="70"/>
      <c r="M62" s="70"/>
      <c r="N62" s="70"/>
      <c r="O62" s="70"/>
      <c r="P62" s="70"/>
      <c r="Q62" s="84">
        <f>SUM(J62:P62)</f>
        <v>0</v>
      </c>
      <c r="R62" s="70"/>
      <c r="S62" s="70"/>
      <c r="T62" s="70"/>
      <c r="U62" s="70"/>
      <c r="V62" s="70"/>
      <c r="W62" s="70"/>
      <c r="X62" s="70"/>
      <c r="Y62" s="84">
        <f>SUM(R62:X62)</f>
        <v>0</v>
      </c>
      <c r="Z62" s="70"/>
      <c r="AA62" s="70"/>
      <c r="AB62" s="70"/>
      <c r="AC62" s="70"/>
      <c r="AD62" s="70"/>
      <c r="AE62" s="70"/>
      <c r="AF62" s="70"/>
      <c r="AG62" s="84">
        <f>SUM(Z62:AF62)</f>
        <v>0</v>
      </c>
      <c r="AH62" s="70"/>
      <c r="AI62" s="70"/>
      <c r="AJ62" s="70"/>
      <c r="AK62" s="70"/>
      <c r="AL62" s="70"/>
      <c r="AM62" s="70"/>
      <c r="AN62" s="70">
        <f t="shared" ref="AN62" si="48">AN65+AN66</f>
        <v>0</v>
      </c>
      <c r="AO62" s="131"/>
      <c r="AP62" s="84">
        <f>AH62+AI62+AJ62+AK62+AL62+AM62+AN62</f>
        <v>0</v>
      </c>
      <c r="AQ62" s="91">
        <f t="shared" si="46"/>
        <v>0</v>
      </c>
      <c r="AR62" s="121" t="s">
        <v>14</v>
      </c>
      <c r="AS62" s="17"/>
      <c r="AT62" s="17"/>
      <c r="AV62" s="17"/>
      <c r="AW62" s="17"/>
      <c r="AX62" s="17"/>
      <c r="AY62" s="17"/>
      <c r="AZ62" s="17"/>
    </row>
    <row r="63" spans="1:52" ht="15.75" thickBot="1">
      <c r="A63" s="82" t="s">
        <v>15</v>
      </c>
      <c r="B63" s="74" t="e">
        <f t="shared" ref="B63:I63" si="49">B62/B60</f>
        <v>#DIV/0!</v>
      </c>
      <c r="C63" s="74" t="e">
        <f t="shared" si="49"/>
        <v>#DIV/0!</v>
      </c>
      <c r="D63" s="74" t="e">
        <f t="shared" si="49"/>
        <v>#DIV/0!</v>
      </c>
      <c r="E63" s="74" t="e">
        <f t="shared" si="49"/>
        <v>#DIV/0!</v>
      </c>
      <c r="F63" s="74" t="e">
        <f t="shared" si="49"/>
        <v>#DIV/0!</v>
      </c>
      <c r="G63" s="74" t="e">
        <f t="shared" si="49"/>
        <v>#DIV/0!</v>
      </c>
      <c r="H63" s="74" t="e">
        <f t="shared" si="49"/>
        <v>#DIV/0!</v>
      </c>
      <c r="I63" s="73" t="e">
        <f t="shared" si="49"/>
        <v>#DIV/0!</v>
      </c>
      <c r="J63" s="74" t="e">
        <f t="shared" ref="J63:R63" si="50">J62/J60</f>
        <v>#DIV/0!</v>
      </c>
      <c r="K63" s="74" t="e">
        <f t="shared" si="50"/>
        <v>#DIV/0!</v>
      </c>
      <c r="L63" s="74" t="e">
        <f t="shared" si="50"/>
        <v>#DIV/0!</v>
      </c>
      <c r="M63" s="74" t="e">
        <f t="shared" si="50"/>
        <v>#DIV/0!</v>
      </c>
      <c r="N63" s="74" t="e">
        <f t="shared" si="50"/>
        <v>#DIV/0!</v>
      </c>
      <c r="O63" s="74" t="e">
        <f t="shared" si="50"/>
        <v>#DIV/0!</v>
      </c>
      <c r="P63" s="74" t="e">
        <f t="shared" si="50"/>
        <v>#DIV/0!</v>
      </c>
      <c r="Q63" s="73" t="e">
        <f t="shared" si="50"/>
        <v>#DIV/0!</v>
      </c>
      <c r="R63" s="74" t="e">
        <f t="shared" si="50"/>
        <v>#DIV/0!</v>
      </c>
      <c r="S63" s="74" t="e">
        <f t="shared" ref="S63:Y63" si="51">S62/S60</f>
        <v>#DIV/0!</v>
      </c>
      <c r="T63" s="74" t="e">
        <f t="shared" si="51"/>
        <v>#DIV/0!</v>
      </c>
      <c r="U63" s="74" t="e">
        <f t="shared" si="51"/>
        <v>#DIV/0!</v>
      </c>
      <c r="V63" s="74" t="e">
        <f t="shared" si="51"/>
        <v>#DIV/0!</v>
      </c>
      <c r="W63" s="74" t="e">
        <f t="shared" si="51"/>
        <v>#DIV/0!</v>
      </c>
      <c r="X63" s="74" t="e">
        <f t="shared" si="51"/>
        <v>#DIV/0!</v>
      </c>
      <c r="Y63" s="73" t="e">
        <f t="shared" si="51"/>
        <v>#DIV/0!</v>
      </c>
      <c r="Z63" s="74" t="e">
        <f t="shared" ref="Z63:AG63" si="52">Z62/Z60</f>
        <v>#DIV/0!</v>
      </c>
      <c r="AA63" s="74" t="e">
        <f t="shared" si="52"/>
        <v>#DIV/0!</v>
      </c>
      <c r="AB63" s="74" t="e">
        <f t="shared" si="52"/>
        <v>#DIV/0!</v>
      </c>
      <c r="AC63" s="74" t="e">
        <f t="shared" si="52"/>
        <v>#DIV/0!</v>
      </c>
      <c r="AD63" s="74" t="e">
        <f t="shared" si="52"/>
        <v>#DIV/0!</v>
      </c>
      <c r="AE63" s="74" t="e">
        <f t="shared" si="52"/>
        <v>#DIV/0!</v>
      </c>
      <c r="AF63" s="74" t="e">
        <f t="shared" si="52"/>
        <v>#DIV/0!</v>
      </c>
      <c r="AG63" s="73" t="e">
        <f t="shared" si="52"/>
        <v>#DIV/0!</v>
      </c>
      <c r="AH63" s="74" t="e">
        <f t="shared" ref="AH63:AN63" si="53">AH62/AH60</f>
        <v>#DIV/0!</v>
      </c>
      <c r="AI63" s="74" t="e">
        <f t="shared" si="53"/>
        <v>#DIV/0!</v>
      </c>
      <c r="AJ63" s="74" t="e">
        <f t="shared" si="53"/>
        <v>#DIV/0!</v>
      </c>
      <c r="AK63" s="74" t="e">
        <f t="shared" si="53"/>
        <v>#DIV/0!</v>
      </c>
      <c r="AL63" s="74" t="e">
        <f t="shared" si="53"/>
        <v>#DIV/0!</v>
      </c>
      <c r="AM63" s="74" t="e">
        <f t="shared" si="53"/>
        <v>#DIV/0!</v>
      </c>
      <c r="AN63" s="74" t="e">
        <f t="shared" si="53"/>
        <v>#DIV/0!</v>
      </c>
      <c r="AO63" s="133"/>
      <c r="AP63" s="73" t="e">
        <f>AP62/AP60</f>
        <v>#DIV/0!</v>
      </c>
      <c r="AQ63" s="92" t="e">
        <f>AQ62/AQ60</f>
        <v>#DIV/0!</v>
      </c>
      <c r="AR63" s="121"/>
      <c r="AS63" s="17"/>
      <c r="AT63" s="17"/>
      <c r="AV63" s="17"/>
      <c r="AW63" s="17"/>
      <c r="AX63" s="17"/>
      <c r="AY63" s="17"/>
      <c r="AZ63" s="17"/>
    </row>
    <row r="64" spans="1:52">
      <c r="A64" s="75"/>
      <c r="B64" s="76"/>
      <c r="C64" s="76"/>
      <c r="D64" s="76"/>
      <c r="E64" s="76"/>
      <c r="F64" s="76"/>
      <c r="G64" s="85"/>
      <c r="H64" s="76"/>
      <c r="I64" s="75"/>
      <c r="J64" s="76"/>
      <c r="K64" s="76"/>
      <c r="L64" s="76"/>
      <c r="M64" s="76"/>
      <c r="N64" s="76"/>
      <c r="O64" s="76"/>
      <c r="P64" s="87"/>
      <c r="Q64" s="75"/>
      <c r="R64" s="88"/>
      <c r="S64" s="88"/>
      <c r="T64" s="88"/>
      <c r="U64" s="88"/>
      <c r="V64" s="88"/>
      <c r="W64" s="88"/>
      <c r="X64" s="88"/>
      <c r="Y64" s="75"/>
      <c r="Z64" s="87"/>
      <c r="AA64" s="76"/>
      <c r="AB64" s="76"/>
      <c r="AC64" s="76"/>
      <c r="AD64" s="76"/>
      <c r="AE64" s="76"/>
      <c r="AF64" s="76"/>
      <c r="AG64" s="75"/>
      <c r="AH64" s="76"/>
      <c r="AI64" s="87"/>
      <c r="AJ64" s="88"/>
      <c r="AK64" s="88"/>
      <c r="AL64" s="88"/>
      <c r="AM64" s="88"/>
      <c r="AN64" s="88"/>
      <c r="AO64" s="88"/>
      <c r="AP64" s="75"/>
      <c r="AQ64" s="17"/>
      <c r="AR64" s="121"/>
      <c r="AS64" s="17"/>
      <c r="AU64" s="17"/>
      <c r="AV64" s="17"/>
      <c r="AW64" s="17"/>
      <c r="AX64" s="17"/>
      <c r="AY64" s="17"/>
    </row>
    <row r="65" spans="1:52" s="18" customFormat="1">
      <c r="A65" s="78" t="s">
        <v>16</v>
      </c>
      <c r="B65" s="79"/>
      <c r="C65" s="79"/>
      <c r="D65" s="79"/>
      <c r="E65" s="79"/>
      <c r="F65" s="79"/>
      <c r="G65" s="86"/>
      <c r="H65" s="79"/>
      <c r="I65" s="78"/>
      <c r="J65" s="79"/>
      <c r="K65" s="79"/>
      <c r="L65" s="79"/>
      <c r="M65" s="79"/>
      <c r="N65" s="79"/>
      <c r="O65" s="79"/>
      <c r="P65" s="86"/>
      <c r="Q65" s="78"/>
      <c r="R65" s="79"/>
      <c r="S65" s="79"/>
      <c r="T65" s="79"/>
      <c r="U65" s="79"/>
      <c r="V65" s="79"/>
      <c r="W65" s="79"/>
      <c r="X65" s="79"/>
      <c r="Y65" s="78"/>
      <c r="Z65" s="86"/>
      <c r="AA65" s="79"/>
      <c r="AB65" s="79"/>
      <c r="AC65" s="79"/>
      <c r="AD65" s="79"/>
      <c r="AE65" s="79"/>
      <c r="AF65" s="79"/>
      <c r="AG65" s="78"/>
      <c r="AH65" s="79"/>
      <c r="AI65" s="86"/>
      <c r="AJ65" s="79"/>
      <c r="AK65" s="79"/>
      <c r="AL65" s="79"/>
      <c r="AM65" s="79"/>
      <c r="AN65" s="79"/>
      <c r="AO65" s="79"/>
      <c r="AP65" s="93" t="s">
        <v>16</v>
      </c>
      <c r="AR65" s="167"/>
      <c r="AS65" s="95"/>
      <c r="AU65" s="95"/>
      <c r="AV65" s="95"/>
      <c r="AW65" s="95"/>
      <c r="AX65" s="95"/>
      <c r="AY65" s="95"/>
    </row>
    <row r="66" spans="1:52" s="18" customFormat="1">
      <c r="A66" s="80" t="s">
        <v>17</v>
      </c>
      <c r="B66" s="57"/>
      <c r="C66" s="81"/>
      <c r="D66" s="57"/>
      <c r="E66" s="57"/>
      <c r="F66" s="81"/>
      <c r="G66" s="81"/>
      <c r="H66" s="81"/>
      <c r="I66" s="80"/>
      <c r="J66" s="81"/>
      <c r="K66" s="81"/>
      <c r="L66" s="57"/>
      <c r="M66" s="57"/>
      <c r="N66" s="81"/>
      <c r="O66" s="81"/>
      <c r="P66" s="57"/>
      <c r="Q66" s="80"/>
      <c r="R66" s="57"/>
      <c r="S66" s="57"/>
      <c r="T66" s="57"/>
      <c r="U66" s="57"/>
      <c r="V66" s="57"/>
      <c r="W66" s="57"/>
      <c r="X66" s="57"/>
      <c r="Y66" s="80"/>
      <c r="Z66" s="57"/>
      <c r="AA66" s="57"/>
      <c r="AB66" s="57"/>
      <c r="AC66" s="57"/>
      <c r="AD66" s="57"/>
      <c r="AE66" s="57"/>
      <c r="AF66" s="57"/>
      <c r="AG66" s="80"/>
      <c r="AH66" s="57"/>
      <c r="AI66" s="57"/>
      <c r="AJ66" s="57"/>
      <c r="AK66" s="57"/>
      <c r="AL66" s="89"/>
      <c r="AM66" s="57"/>
      <c r="AN66" s="57"/>
      <c r="AO66" s="57"/>
      <c r="AP66" s="94" t="s">
        <v>17</v>
      </c>
      <c r="AQ66" s="95"/>
      <c r="AR66" s="167"/>
      <c r="AS66" s="95"/>
      <c r="AT66" s="95"/>
    </row>
    <row r="67" spans="1:52" ht="15.75" thickBot="1">
      <c r="A67" s="171" t="s">
        <v>24</v>
      </c>
      <c r="B67" s="60" t="s">
        <v>3</v>
      </c>
      <c r="C67" s="60" t="s">
        <v>4</v>
      </c>
      <c r="D67" s="60" t="s">
        <v>4</v>
      </c>
      <c r="E67" s="60" t="s">
        <v>5</v>
      </c>
      <c r="F67" s="60" t="s">
        <v>6</v>
      </c>
      <c r="G67" s="60" t="s">
        <v>7</v>
      </c>
      <c r="H67" s="60" t="s">
        <v>2</v>
      </c>
      <c r="I67" s="60"/>
      <c r="J67" s="60" t="s">
        <v>3</v>
      </c>
      <c r="K67" s="60" t="s">
        <v>4</v>
      </c>
      <c r="L67" s="60" t="s">
        <v>4</v>
      </c>
      <c r="M67" s="60" t="s">
        <v>5</v>
      </c>
      <c r="N67" s="60" t="s">
        <v>6</v>
      </c>
      <c r="O67" s="60" t="s">
        <v>7</v>
      </c>
      <c r="P67" s="60" t="s">
        <v>2</v>
      </c>
      <c r="Q67" s="60"/>
      <c r="R67" s="60" t="s">
        <v>3</v>
      </c>
      <c r="S67" s="60" t="s">
        <v>4</v>
      </c>
      <c r="T67" s="60" t="s">
        <v>4</v>
      </c>
      <c r="U67" s="60" t="s">
        <v>5</v>
      </c>
      <c r="V67" s="60" t="s">
        <v>6</v>
      </c>
      <c r="W67" s="60" t="s">
        <v>7</v>
      </c>
      <c r="X67" s="60" t="s">
        <v>2</v>
      </c>
      <c r="Y67" s="60"/>
      <c r="Z67" s="60" t="s">
        <v>3</v>
      </c>
      <c r="AA67" s="60" t="s">
        <v>4</v>
      </c>
      <c r="AB67" s="60" t="s">
        <v>4</v>
      </c>
      <c r="AC67" s="60" t="s">
        <v>5</v>
      </c>
      <c r="AD67" s="60" t="s">
        <v>6</v>
      </c>
      <c r="AE67" s="60" t="s">
        <v>7</v>
      </c>
      <c r="AF67" s="60" t="s">
        <v>2</v>
      </c>
      <c r="AG67" s="60"/>
      <c r="AH67" s="60" t="s">
        <v>3</v>
      </c>
      <c r="AI67" s="60" t="s">
        <v>4</v>
      </c>
      <c r="AJ67" s="60" t="s">
        <v>4</v>
      </c>
      <c r="AK67" s="60" t="s">
        <v>5</v>
      </c>
      <c r="AL67" s="60" t="s">
        <v>6</v>
      </c>
      <c r="AM67" s="60" t="s">
        <v>7</v>
      </c>
      <c r="AN67" s="60" t="s">
        <v>2</v>
      </c>
      <c r="AO67" s="60"/>
      <c r="AP67" s="48"/>
      <c r="AQ67" s="17">
        <f>SUM(B67:AP67)</f>
        <v>0</v>
      </c>
      <c r="AR67" s="144" t="s">
        <v>25</v>
      </c>
      <c r="AS67" s="17"/>
      <c r="AT67" s="17"/>
      <c r="AU67" s="17"/>
    </row>
    <row r="68" spans="1:52" ht="15.75" thickBot="1">
      <c r="A68" s="82" t="s">
        <v>8</v>
      </c>
      <c r="B68" s="66">
        <v>44774</v>
      </c>
      <c r="C68" s="66">
        <v>44775</v>
      </c>
      <c r="D68" s="66">
        <v>44776</v>
      </c>
      <c r="E68" s="66">
        <v>44777</v>
      </c>
      <c r="F68" s="66">
        <v>44778</v>
      </c>
      <c r="G68" s="66">
        <v>44779</v>
      </c>
      <c r="H68" s="66">
        <v>44780</v>
      </c>
      <c r="I68" s="63" t="s">
        <v>9</v>
      </c>
      <c r="J68" s="66">
        <v>44781</v>
      </c>
      <c r="K68" s="66">
        <v>44782</v>
      </c>
      <c r="L68" s="66">
        <v>44783</v>
      </c>
      <c r="M68" s="66">
        <v>44784</v>
      </c>
      <c r="N68" s="66">
        <v>44785</v>
      </c>
      <c r="O68" s="66">
        <v>44786</v>
      </c>
      <c r="P68" s="66">
        <v>44787</v>
      </c>
      <c r="Q68" s="63" t="s">
        <v>9</v>
      </c>
      <c r="R68" s="66">
        <v>44788</v>
      </c>
      <c r="S68" s="66">
        <v>44789</v>
      </c>
      <c r="T68" s="66">
        <v>44790</v>
      </c>
      <c r="U68" s="66">
        <v>44791</v>
      </c>
      <c r="V68" s="66">
        <v>44792</v>
      </c>
      <c r="W68" s="66">
        <v>44793</v>
      </c>
      <c r="X68" s="66">
        <v>44794</v>
      </c>
      <c r="Y68" s="63" t="s">
        <v>9</v>
      </c>
      <c r="Z68" s="66">
        <v>44795</v>
      </c>
      <c r="AA68" s="66">
        <v>44796</v>
      </c>
      <c r="AB68" s="66">
        <v>44797</v>
      </c>
      <c r="AC68" s="66">
        <v>44798</v>
      </c>
      <c r="AD68" s="66">
        <v>44799</v>
      </c>
      <c r="AE68" s="66">
        <v>44800</v>
      </c>
      <c r="AF68" s="66">
        <v>44801</v>
      </c>
      <c r="AG68" s="63" t="s">
        <v>9</v>
      </c>
      <c r="AH68" s="66">
        <v>44802</v>
      </c>
      <c r="AI68" s="66">
        <v>44803</v>
      </c>
      <c r="AJ68" s="66">
        <v>44804</v>
      </c>
      <c r="AK68" s="66"/>
      <c r="AL68" s="66"/>
      <c r="AM68" s="66"/>
      <c r="AN68" s="66"/>
      <c r="AO68" s="130"/>
      <c r="AP68" s="63" t="s">
        <v>9</v>
      </c>
      <c r="AQ68" s="90" t="s">
        <v>10</v>
      </c>
      <c r="AV68" s="17"/>
      <c r="AW68" s="17"/>
      <c r="AX68" s="17"/>
      <c r="AY68" s="17"/>
      <c r="AZ68" s="17"/>
    </row>
    <row r="69" spans="1:52">
      <c r="A69" s="82" t="s">
        <v>11</v>
      </c>
      <c r="B69" s="69"/>
      <c r="C69" s="70"/>
      <c r="D69" s="70"/>
      <c r="E69" s="70"/>
      <c r="F69" s="70"/>
      <c r="G69" s="70"/>
      <c r="H69" s="70"/>
      <c r="I69" s="84">
        <f>SUM(B69:H69)</f>
        <v>0</v>
      </c>
      <c r="J69" s="70"/>
      <c r="K69" s="70"/>
      <c r="L69" s="70"/>
      <c r="M69" s="70"/>
      <c r="N69" s="70"/>
      <c r="O69" s="70"/>
      <c r="P69" s="70"/>
      <c r="Q69" s="84">
        <f>SUM(J69:P69)</f>
        <v>0</v>
      </c>
      <c r="R69" s="70"/>
      <c r="S69" s="70"/>
      <c r="T69" s="70"/>
      <c r="U69" s="70"/>
      <c r="V69" s="70"/>
      <c r="W69" s="70"/>
      <c r="X69" s="70"/>
      <c r="Y69" s="84">
        <f>SUM(R69:X69)</f>
        <v>0</v>
      </c>
      <c r="Z69" s="70"/>
      <c r="AA69" s="70"/>
      <c r="AB69" s="70"/>
      <c r="AC69" s="70"/>
      <c r="AD69" s="70"/>
      <c r="AE69" s="70"/>
      <c r="AF69" s="70"/>
      <c r="AG69" s="84">
        <f>SUM(Z69:AF69)</f>
        <v>0</v>
      </c>
      <c r="AH69" s="70"/>
      <c r="AI69" s="70"/>
      <c r="AJ69" s="70"/>
      <c r="AK69" s="70"/>
      <c r="AL69" s="70"/>
      <c r="AM69" s="70"/>
      <c r="AN69" s="70"/>
      <c r="AO69" s="131"/>
      <c r="AP69" s="84">
        <f>AH69+AI69</f>
        <v>0</v>
      </c>
      <c r="AQ69" s="91">
        <f>SUM(Y69,Q69,I69,AG69,AP69)</f>
        <v>0</v>
      </c>
      <c r="AR69" s="17"/>
      <c r="AS69" s="17"/>
      <c r="AT69" s="17"/>
      <c r="AV69" s="17"/>
      <c r="AW69" s="17"/>
      <c r="AX69" s="17"/>
      <c r="AY69" s="17"/>
      <c r="AZ69" s="17"/>
    </row>
    <row r="70" spans="1:52">
      <c r="A70" s="82" t="s">
        <v>12</v>
      </c>
      <c r="B70" s="69"/>
      <c r="C70" s="70"/>
      <c r="D70" s="70"/>
      <c r="E70" s="70"/>
      <c r="F70" s="70"/>
      <c r="G70" s="70"/>
      <c r="H70" s="70"/>
      <c r="I70" s="84">
        <f>SUM(B70:H70)</f>
        <v>0</v>
      </c>
      <c r="J70" s="70"/>
      <c r="K70" s="70"/>
      <c r="L70" s="70"/>
      <c r="M70" s="70"/>
      <c r="N70" s="70"/>
      <c r="O70" s="70"/>
      <c r="P70" s="70"/>
      <c r="Q70" s="84">
        <f>SUM(J70:P70)</f>
        <v>0</v>
      </c>
      <c r="R70" s="70"/>
      <c r="S70" s="70"/>
      <c r="T70" s="70"/>
      <c r="U70" s="70"/>
      <c r="V70" s="70"/>
      <c r="W70" s="70"/>
      <c r="X70" s="70"/>
      <c r="Y70" s="84">
        <f>SUM(R70:X70)</f>
        <v>0</v>
      </c>
      <c r="Z70" s="70"/>
      <c r="AA70" s="70"/>
      <c r="AB70" s="70"/>
      <c r="AC70" s="70"/>
      <c r="AD70" s="70"/>
      <c r="AE70" s="70"/>
      <c r="AF70" s="70"/>
      <c r="AG70" s="84">
        <f>SUM(Z70:AF70)</f>
        <v>0</v>
      </c>
      <c r="AH70" s="70"/>
      <c r="AI70" s="70"/>
      <c r="AJ70" s="70"/>
      <c r="AK70" s="70"/>
      <c r="AL70" s="70"/>
      <c r="AM70" s="70"/>
      <c r="AN70" s="70"/>
      <c r="AO70" s="131"/>
      <c r="AP70" s="68">
        <f t="shared" ref="AP70" si="54">SUM(AN70)</f>
        <v>0</v>
      </c>
      <c r="AQ70" s="91">
        <f t="shared" ref="AQ70:AQ71" si="55">SUM(Y70,Q70,I70,AG70,AP70)</f>
        <v>0</v>
      </c>
      <c r="AR70" s="132"/>
      <c r="AS70" s="17"/>
      <c r="AT70" s="17"/>
      <c r="AV70" s="17"/>
      <c r="AW70" s="17"/>
      <c r="AX70" s="17"/>
      <c r="AY70" s="17"/>
      <c r="AZ70" s="17"/>
    </row>
    <row r="71" spans="1:52">
      <c r="A71" s="82" t="s">
        <v>13</v>
      </c>
      <c r="B71" s="70"/>
      <c r="C71" s="70"/>
      <c r="D71" s="70"/>
      <c r="E71" s="70"/>
      <c r="F71" s="70"/>
      <c r="G71" s="70"/>
      <c r="H71" s="70"/>
      <c r="I71" s="84">
        <f>SUM(B71:H71)</f>
        <v>0</v>
      </c>
      <c r="J71" s="70"/>
      <c r="K71" s="70"/>
      <c r="L71" s="70"/>
      <c r="M71" s="70"/>
      <c r="N71" s="70"/>
      <c r="O71" s="70"/>
      <c r="P71" s="70"/>
      <c r="Q71" s="84">
        <f>SUM(J71:P71)</f>
        <v>0</v>
      </c>
      <c r="R71" s="70"/>
      <c r="S71" s="70"/>
      <c r="T71" s="70"/>
      <c r="U71" s="70"/>
      <c r="V71" s="70"/>
      <c r="W71" s="70"/>
      <c r="X71" s="70"/>
      <c r="Y71" s="84">
        <f>SUM(R71:X71)</f>
        <v>0</v>
      </c>
      <c r="Z71" s="70"/>
      <c r="AA71" s="70"/>
      <c r="AB71" s="70"/>
      <c r="AC71" s="70"/>
      <c r="AD71" s="70"/>
      <c r="AE71" s="70"/>
      <c r="AF71" s="70"/>
      <c r="AG71" s="84">
        <f>SUM(Z71:AF71)</f>
        <v>0</v>
      </c>
      <c r="AH71" s="70">
        <f t="shared" ref="AH71:AN71" si="56">AH74+AH75</f>
        <v>0</v>
      </c>
      <c r="AI71" s="70">
        <f t="shared" si="56"/>
        <v>0</v>
      </c>
      <c r="AJ71" s="70">
        <f t="shared" si="56"/>
        <v>0</v>
      </c>
      <c r="AK71" s="70">
        <f t="shared" si="56"/>
        <v>0</v>
      </c>
      <c r="AL71" s="70">
        <f t="shared" si="56"/>
        <v>0</v>
      </c>
      <c r="AM71" s="70">
        <f t="shared" si="56"/>
        <v>0</v>
      </c>
      <c r="AN71" s="70">
        <f t="shared" si="56"/>
        <v>0</v>
      </c>
      <c r="AO71" s="131"/>
      <c r="AP71" s="84">
        <f>AH71+AI71</f>
        <v>0</v>
      </c>
      <c r="AQ71" s="91">
        <f t="shared" si="55"/>
        <v>0</v>
      </c>
      <c r="AR71" s="17" t="s">
        <v>14</v>
      </c>
      <c r="AS71" s="17"/>
      <c r="AT71" s="17"/>
      <c r="AV71" s="17"/>
      <c r="AW71" s="17"/>
      <c r="AX71" s="17"/>
      <c r="AY71" s="17"/>
      <c r="AZ71" s="17"/>
    </row>
    <row r="72" spans="1:52" ht="15.75" thickBot="1">
      <c r="A72" s="82" t="s">
        <v>15</v>
      </c>
      <c r="B72" s="74" t="e">
        <f t="shared" ref="B72:I72" si="57">B71/B69</f>
        <v>#DIV/0!</v>
      </c>
      <c r="C72" s="74" t="e">
        <f t="shared" si="57"/>
        <v>#DIV/0!</v>
      </c>
      <c r="D72" s="74" t="e">
        <f t="shared" si="57"/>
        <v>#DIV/0!</v>
      </c>
      <c r="E72" s="74" t="e">
        <f t="shared" si="57"/>
        <v>#DIV/0!</v>
      </c>
      <c r="F72" s="74" t="e">
        <f t="shared" si="57"/>
        <v>#DIV/0!</v>
      </c>
      <c r="G72" s="74" t="e">
        <f t="shared" si="57"/>
        <v>#DIV/0!</v>
      </c>
      <c r="H72" s="74" t="e">
        <f t="shared" si="57"/>
        <v>#DIV/0!</v>
      </c>
      <c r="I72" s="73" t="e">
        <f t="shared" si="57"/>
        <v>#DIV/0!</v>
      </c>
      <c r="J72" s="74" t="e">
        <f t="shared" ref="J72:R72" si="58">J71/J69</f>
        <v>#DIV/0!</v>
      </c>
      <c r="K72" s="74" t="e">
        <f t="shared" si="58"/>
        <v>#DIV/0!</v>
      </c>
      <c r="L72" s="74" t="e">
        <f t="shared" si="58"/>
        <v>#DIV/0!</v>
      </c>
      <c r="M72" s="74" t="e">
        <f t="shared" si="58"/>
        <v>#DIV/0!</v>
      </c>
      <c r="N72" s="74" t="e">
        <f t="shared" si="58"/>
        <v>#DIV/0!</v>
      </c>
      <c r="O72" s="74" t="e">
        <f t="shared" si="58"/>
        <v>#DIV/0!</v>
      </c>
      <c r="P72" s="74" t="e">
        <f t="shared" si="58"/>
        <v>#DIV/0!</v>
      </c>
      <c r="Q72" s="73" t="e">
        <f t="shared" si="58"/>
        <v>#DIV/0!</v>
      </c>
      <c r="R72" s="74" t="e">
        <f t="shared" si="58"/>
        <v>#DIV/0!</v>
      </c>
      <c r="S72" s="74" t="e">
        <f t="shared" ref="S72:Y72" si="59">S71/S69</f>
        <v>#DIV/0!</v>
      </c>
      <c r="T72" s="74" t="e">
        <f t="shared" si="59"/>
        <v>#DIV/0!</v>
      </c>
      <c r="U72" s="74" t="e">
        <f t="shared" si="59"/>
        <v>#DIV/0!</v>
      </c>
      <c r="V72" s="74" t="e">
        <f t="shared" si="59"/>
        <v>#DIV/0!</v>
      </c>
      <c r="W72" s="74" t="e">
        <f t="shared" si="59"/>
        <v>#DIV/0!</v>
      </c>
      <c r="X72" s="74" t="e">
        <f t="shared" si="59"/>
        <v>#DIV/0!</v>
      </c>
      <c r="Y72" s="73" t="e">
        <f t="shared" si="59"/>
        <v>#DIV/0!</v>
      </c>
      <c r="Z72" s="74" t="e">
        <f t="shared" ref="Z72:AG72" si="60">Z71/Z69</f>
        <v>#DIV/0!</v>
      </c>
      <c r="AA72" s="74" t="e">
        <f t="shared" si="60"/>
        <v>#DIV/0!</v>
      </c>
      <c r="AB72" s="74" t="e">
        <f t="shared" si="60"/>
        <v>#DIV/0!</v>
      </c>
      <c r="AC72" s="74" t="e">
        <f t="shared" si="60"/>
        <v>#DIV/0!</v>
      </c>
      <c r="AD72" s="74" t="e">
        <f t="shared" si="60"/>
        <v>#DIV/0!</v>
      </c>
      <c r="AE72" s="74" t="e">
        <f t="shared" si="60"/>
        <v>#DIV/0!</v>
      </c>
      <c r="AF72" s="74" t="e">
        <f t="shared" si="60"/>
        <v>#DIV/0!</v>
      </c>
      <c r="AG72" s="73" t="e">
        <f t="shared" si="60"/>
        <v>#DIV/0!</v>
      </c>
      <c r="AH72" s="74" t="e">
        <f t="shared" ref="AH72:AN72" si="61">AH71/AH69</f>
        <v>#DIV/0!</v>
      </c>
      <c r="AI72" s="74" t="e">
        <f t="shared" si="61"/>
        <v>#DIV/0!</v>
      </c>
      <c r="AJ72" s="74" t="e">
        <f t="shared" si="61"/>
        <v>#DIV/0!</v>
      </c>
      <c r="AK72" s="74" t="e">
        <f t="shared" si="61"/>
        <v>#DIV/0!</v>
      </c>
      <c r="AL72" s="74" t="e">
        <f t="shared" si="61"/>
        <v>#DIV/0!</v>
      </c>
      <c r="AM72" s="74" t="e">
        <f t="shared" si="61"/>
        <v>#DIV/0!</v>
      </c>
      <c r="AN72" s="74" t="e">
        <f t="shared" si="61"/>
        <v>#DIV/0!</v>
      </c>
      <c r="AO72" s="133"/>
      <c r="AP72" s="73" t="e">
        <f>AP71/AP69</f>
        <v>#DIV/0!</v>
      </c>
      <c r="AQ72" s="92" t="e">
        <f>AQ71/AQ69</f>
        <v>#DIV/0!</v>
      </c>
      <c r="AR72" s="17"/>
      <c r="AS72" s="17"/>
      <c r="AT72" s="17"/>
      <c r="AV72" s="17"/>
      <c r="AW72" s="17"/>
      <c r="AX72" s="17"/>
      <c r="AY72" s="17"/>
      <c r="AZ72" s="17"/>
    </row>
    <row r="73" spans="1:52">
      <c r="A73" s="75"/>
      <c r="B73" s="76"/>
      <c r="C73" s="76"/>
      <c r="D73" s="76"/>
      <c r="E73" s="76"/>
      <c r="F73" s="76"/>
      <c r="G73" s="85"/>
      <c r="H73" s="76"/>
      <c r="I73" s="75"/>
      <c r="J73" s="76"/>
      <c r="K73" s="76"/>
      <c r="L73" s="76"/>
      <c r="M73" s="76"/>
      <c r="N73" s="76"/>
      <c r="O73" s="76"/>
      <c r="P73" s="87"/>
      <c r="Q73" s="75"/>
      <c r="R73" s="88"/>
      <c r="S73" s="88"/>
      <c r="T73" s="88"/>
      <c r="U73" s="88"/>
      <c r="V73" s="88"/>
      <c r="W73" s="88"/>
      <c r="X73" s="88"/>
      <c r="Y73" s="75"/>
      <c r="Z73" s="87"/>
      <c r="AA73" s="76"/>
      <c r="AB73" s="76"/>
      <c r="AC73" s="76"/>
      <c r="AD73" s="76"/>
      <c r="AE73" s="76"/>
      <c r="AF73" s="76"/>
      <c r="AG73" s="75"/>
      <c r="AH73" s="76"/>
      <c r="AI73" s="87"/>
      <c r="AJ73" s="88"/>
      <c r="AK73" s="88"/>
      <c r="AL73" s="88"/>
      <c r="AM73" s="88"/>
      <c r="AN73" s="88"/>
      <c r="AO73" s="88"/>
      <c r="AP73" s="75"/>
      <c r="AQ73" s="17"/>
      <c r="AR73" s="17"/>
      <c r="AS73" s="17"/>
      <c r="AU73" s="17"/>
      <c r="AV73" s="17"/>
      <c r="AW73" s="17"/>
      <c r="AX73" s="17"/>
      <c r="AY73" s="17"/>
    </row>
    <row r="74" spans="1:52" s="18" customFormat="1">
      <c r="A74" s="78" t="s">
        <v>16</v>
      </c>
      <c r="B74" s="79"/>
      <c r="C74" s="79"/>
      <c r="D74" s="79"/>
      <c r="E74" s="79"/>
      <c r="F74" s="79"/>
      <c r="G74" s="79"/>
      <c r="H74" s="79"/>
      <c r="I74" s="78"/>
      <c r="J74" s="79"/>
      <c r="K74" s="79"/>
      <c r="L74" s="79"/>
      <c r="M74" s="79"/>
      <c r="N74" s="79"/>
      <c r="O74" s="79"/>
      <c r="P74" s="86"/>
      <c r="Q74" s="78"/>
      <c r="R74" s="79"/>
      <c r="S74" s="79"/>
      <c r="T74" s="79"/>
      <c r="U74" s="79"/>
      <c r="V74" s="79"/>
      <c r="W74" s="79"/>
      <c r="X74" s="79"/>
      <c r="Y74" s="78"/>
      <c r="Z74" s="86"/>
      <c r="AA74" s="79"/>
      <c r="AB74" s="79"/>
      <c r="AC74" s="79"/>
      <c r="AD74" s="79"/>
      <c r="AE74" s="79"/>
      <c r="AF74" s="79"/>
      <c r="AG74" s="78"/>
      <c r="AH74" s="79"/>
      <c r="AI74" s="86"/>
      <c r="AJ74" s="79"/>
      <c r="AK74" s="79"/>
      <c r="AL74" s="79"/>
      <c r="AM74" s="79"/>
      <c r="AN74" s="79"/>
      <c r="AO74" s="79"/>
      <c r="AP74" s="93" t="s">
        <v>16</v>
      </c>
      <c r="AR74" s="95"/>
      <c r="AS74" s="95"/>
      <c r="AU74" s="95"/>
      <c r="AV74" s="95"/>
      <c r="AW74" s="95"/>
      <c r="AX74" s="95"/>
      <c r="AY74" s="95"/>
    </row>
    <row r="75" spans="1:52" s="18" customFormat="1">
      <c r="A75" s="80" t="s">
        <v>17</v>
      </c>
      <c r="B75" s="57"/>
      <c r="C75" s="81"/>
      <c r="D75" s="57"/>
      <c r="E75" s="57"/>
      <c r="F75" s="81"/>
      <c r="G75" s="81"/>
      <c r="H75" s="81"/>
      <c r="I75" s="80"/>
      <c r="J75" s="81"/>
      <c r="K75" s="81"/>
      <c r="L75" s="57"/>
      <c r="M75" s="57"/>
      <c r="N75" s="81"/>
      <c r="O75" s="81"/>
      <c r="P75" s="57"/>
      <c r="Q75" s="80"/>
      <c r="R75" s="57"/>
      <c r="S75" s="57"/>
      <c r="T75" s="57"/>
      <c r="U75" s="57"/>
      <c r="V75" s="57"/>
      <c r="W75" s="57"/>
      <c r="X75" s="57"/>
      <c r="Y75" s="80"/>
      <c r="Z75" s="57"/>
      <c r="AA75" s="57"/>
      <c r="AB75" s="170"/>
      <c r="AC75" s="57"/>
      <c r="AD75" s="57"/>
      <c r="AE75" s="57"/>
      <c r="AF75" s="57"/>
      <c r="AG75" s="80"/>
      <c r="AH75" s="57"/>
      <c r="AI75" s="57"/>
      <c r="AJ75" s="57"/>
      <c r="AK75" s="57"/>
      <c r="AL75" s="89"/>
      <c r="AM75" s="57"/>
      <c r="AN75" s="57"/>
      <c r="AO75" s="170"/>
      <c r="AP75" s="94" t="s">
        <v>17</v>
      </c>
      <c r="AQ75" s="95"/>
      <c r="AR75" s="95"/>
      <c r="AS75" s="95"/>
      <c r="AT75" s="95"/>
    </row>
    <row r="76" spans="1:52" ht="15.75" thickBot="1">
      <c r="A76" s="171" t="s">
        <v>26</v>
      </c>
      <c r="B76" s="60" t="s">
        <v>3</v>
      </c>
      <c r="C76" s="60" t="s">
        <v>4</v>
      </c>
      <c r="D76" s="60" t="s">
        <v>4</v>
      </c>
      <c r="E76" s="60" t="s">
        <v>5</v>
      </c>
      <c r="F76" s="60" t="s">
        <v>6</v>
      </c>
      <c r="G76" s="60" t="s">
        <v>7</v>
      </c>
      <c r="H76" s="60" t="s">
        <v>2</v>
      </c>
      <c r="I76" s="60"/>
      <c r="J76" s="60" t="s">
        <v>3</v>
      </c>
      <c r="K76" s="60" t="s">
        <v>4</v>
      </c>
      <c r="L76" s="60" t="s">
        <v>4</v>
      </c>
      <c r="M76" s="60" t="s">
        <v>5</v>
      </c>
      <c r="N76" s="60" t="s">
        <v>6</v>
      </c>
      <c r="O76" s="60" t="s">
        <v>7</v>
      </c>
      <c r="P76" s="60" t="s">
        <v>2</v>
      </c>
      <c r="Q76" s="60"/>
      <c r="R76" s="60" t="s">
        <v>3</v>
      </c>
      <c r="S76" s="60" t="s">
        <v>4</v>
      </c>
      <c r="T76" s="60" t="s">
        <v>4</v>
      </c>
      <c r="U76" s="60" t="s">
        <v>5</v>
      </c>
      <c r="V76" s="60" t="s">
        <v>6</v>
      </c>
      <c r="W76" s="60" t="s">
        <v>7</v>
      </c>
      <c r="X76" s="60" t="s">
        <v>2</v>
      </c>
      <c r="Y76" s="60"/>
      <c r="Z76" s="60" t="s">
        <v>3</v>
      </c>
      <c r="AA76" s="60" t="s">
        <v>4</v>
      </c>
      <c r="AB76" s="60" t="s">
        <v>4</v>
      </c>
      <c r="AC76" s="60" t="s">
        <v>5</v>
      </c>
      <c r="AD76" s="60" t="s">
        <v>6</v>
      </c>
      <c r="AE76" s="60" t="s">
        <v>7</v>
      </c>
      <c r="AF76" s="60" t="s">
        <v>2</v>
      </c>
      <c r="AG76" s="60"/>
      <c r="AH76" s="60" t="s">
        <v>3</v>
      </c>
      <c r="AI76" s="60" t="s">
        <v>4</v>
      </c>
      <c r="AJ76" s="60" t="s">
        <v>4</v>
      </c>
      <c r="AK76" s="60" t="s">
        <v>5</v>
      </c>
      <c r="AL76" s="60" t="s">
        <v>6</v>
      </c>
      <c r="AM76" s="60" t="s">
        <v>7</v>
      </c>
      <c r="AN76" s="60" t="s">
        <v>2</v>
      </c>
      <c r="AO76" s="60"/>
      <c r="AP76" s="48"/>
      <c r="AQ76" s="58"/>
      <c r="AR76" s="58"/>
      <c r="AS76" s="58"/>
      <c r="AT76" s="58"/>
      <c r="AU76" s="58"/>
      <c r="AV76" s="58"/>
      <c r="AW76" s="58"/>
      <c r="AX76" s="58"/>
      <c r="AY76" s="58"/>
    </row>
    <row r="77" spans="1:52" ht="15.75" thickBot="1">
      <c r="A77" s="82" t="s">
        <v>8</v>
      </c>
      <c r="B77" s="65"/>
      <c r="C77" s="65"/>
      <c r="D77" s="66"/>
      <c r="E77" s="66">
        <v>44805</v>
      </c>
      <c r="F77" s="66">
        <v>44806</v>
      </c>
      <c r="G77" s="66">
        <v>44807</v>
      </c>
      <c r="H77" s="66">
        <v>44808</v>
      </c>
      <c r="I77" s="63" t="s">
        <v>9</v>
      </c>
      <c r="J77" s="66">
        <v>44809</v>
      </c>
      <c r="K77" s="66">
        <v>44810</v>
      </c>
      <c r="L77" s="66">
        <v>44811</v>
      </c>
      <c r="M77" s="66">
        <v>44812</v>
      </c>
      <c r="N77" s="66">
        <v>44813</v>
      </c>
      <c r="O77" s="66">
        <v>44814</v>
      </c>
      <c r="P77" s="66">
        <v>44815</v>
      </c>
      <c r="Q77" s="63" t="s">
        <v>9</v>
      </c>
      <c r="R77" s="66">
        <v>44816</v>
      </c>
      <c r="S77" s="66">
        <v>44817</v>
      </c>
      <c r="T77" s="66">
        <v>44818</v>
      </c>
      <c r="U77" s="66">
        <v>44819</v>
      </c>
      <c r="V77" s="66">
        <v>44820</v>
      </c>
      <c r="W77" s="66">
        <v>44821</v>
      </c>
      <c r="X77" s="66">
        <v>44822</v>
      </c>
      <c r="Y77" s="63" t="s">
        <v>9</v>
      </c>
      <c r="Z77" s="66">
        <v>44823</v>
      </c>
      <c r="AA77" s="66">
        <v>44824</v>
      </c>
      <c r="AB77" s="66">
        <v>44825</v>
      </c>
      <c r="AC77" s="66">
        <v>44826</v>
      </c>
      <c r="AD77" s="66">
        <v>44827</v>
      </c>
      <c r="AE77" s="66">
        <v>44828</v>
      </c>
      <c r="AF77" s="66">
        <v>44829</v>
      </c>
      <c r="AG77" s="63" t="s">
        <v>9</v>
      </c>
      <c r="AH77" s="66">
        <v>44830</v>
      </c>
      <c r="AI77" s="66">
        <v>44831</v>
      </c>
      <c r="AJ77" s="66">
        <v>44832</v>
      </c>
      <c r="AK77" s="66">
        <v>44833</v>
      </c>
      <c r="AL77" s="66"/>
      <c r="AM77" s="66"/>
      <c r="AN77" s="66"/>
      <c r="AO77" s="130"/>
      <c r="AP77" s="63" t="s">
        <v>9</v>
      </c>
      <c r="AQ77" s="90" t="s">
        <v>10</v>
      </c>
      <c r="AV77" s="17"/>
      <c r="AW77" s="17"/>
      <c r="AX77" s="17"/>
      <c r="AY77" s="17"/>
      <c r="AZ77" s="17"/>
    </row>
    <row r="78" spans="1:52">
      <c r="A78" s="82" t="s">
        <v>11</v>
      </c>
      <c r="B78" s="69"/>
      <c r="C78" s="70"/>
      <c r="D78" s="70"/>
      <c r="E78" s="70"/>
      <c r="F78" s="70"/>
      <c r="G78" s="70"/>
      <c r="H78" s="70"/>
      <c r="I78" s="84">
        <f>SUM(B78:H78)</f>
        <v>0</v>
      </c>
      <c r="J78" s="70"/>
      <c r="K78" s="70"/>
      <c r="L78" s="70"/>
      <c r="M78" s="70"/>
      <c r="N78" s="70"/>
      <c r="O78" s="70"/>
      <c r="P78" s="70"/>
      <c r="Q78" s="84">
        <f>SUM(J78:P78)</f>
        <v>0</v>
      </c>
      <c r="R78" s="70"/>
      <c r="S78" s="70"/>
      <c r="T78" s="70"/>
      <c r="U78" s="70"/>
      <c r="V78" s="70"/>
      <c r="W78" s="70"/>
      <c r="X78" s="70"/>
      <c r="Y78" s="84">
        <f>SUM(R78:X78)</f>
        <v>0</v>
      </c>
      <c r="Z78" s="70"/>
      <c r="AA78" s="70"/>
      <c r="AB78" s="70"/>
      <c r="AC78" s="70"/>
      <c r="AD78" s="70"/>
      <c r="AE78" s="70"/>
      <c r="AF78" s="70"/>
      <c r="AG78" s="84">
        <f>SUM(Z78:AF78)</f>
        <v>0</v>
      </c>
      <c r="AH78" s="70"/>
      <c r="AI78" s="70"/>
      <c r="AJ78" s="70"/>
      <c r="AK78" s="70"/>
      <c r="AL78" s="70"/>
      <c r="AM78" s="70"/>
      <c r="AN78" s="70"/>
      <c r="AO78" s="131"/>
      <c r="AP78" s="84">
        <f>AH78+AI78+AJ78+AK78</f>
        <v>0</v>
      </c>
      <c r="AQ78" s="91">
        <f>SUM(Y78,Q78,I78,AG78,AP78)</f>
        <v>0</v>
      </c>
      <c r="AR78" s="17"/>
      <c r="AS78" s="17"/>
      <c r="AT78" s="17"/>
      <c r="AV78" s="17"/>
      <c r="AW78" s="17"/>
      <c r="AX78" s="17"/>
      <c r="AY78" s="17"/>
      <c r="AZ78" s="17"/>
    </row>
    <row r="79" spans="1:52">
      <c r="A79" s="82" t="s">
        <v>12</v>
      </c>
      <c r="B79" s="69"/>
      <c r="C79" s="70"/>
      <c r="D79" s="70"/>
      <c r="E79" s="70"/>
      <c r="F79" s="70"/>
      <c r="G79" s="70"/>
      <c r="H79" s="70"/>
      <c r="I79" s="84">
        <f>SUM(B79:H79)</f>
        <v>0</v>
      </c>
      <c r="J79" s="70"/>
      <c r="K79" s="70"/>
      <c r="L79" s="70"/>
      <c r="M79" s="70"/>
      <c r="N79" s="70"/>
      <c r="O79" s="70"/>
      <c r="P79" s="70"/>
      <c r="Q79" s="84">
        <f>SUM(J79:P79)</f>
        <v>0</v>
      </c>
      <c r="R79" s="70"/>
      <c r="S79" s="70"/>
      <c r="T79" s="70"/>
      <c r="U79" s="70"/>
      <c r="V79" s="70"/>
      <c r="W79" s="70"/>
      <c r="X79" s="70"/>
      <c r="Y79" s="84">
        <f>SUM(R79:X79)</f>
        <v>0</v>
      </c>
      <c r="Z79" s="70"/>
      <c r="AA79" s="70"/>
      <c r="AB79" s="70"/>
      <c r="AC79" s="70"/>
      <c r="AD79" s="70"/>
      <c r="AE79" s="70"/>
      <c r="AF79" s="70"/>
      <c r="AG79" s="84">
        <f>SUM(Z79:AF79)</f>
        <v>0</v>
      </c>
      <c r="AH79" s="70"/>
      <c r="AI79" s="70"/>
      <c r="AJ79" s="70"/>
      <c r="AK79" s="70"/>
      <c r="AL79" s="70"/>
      <c r="AM79" s="70"/>
      <c r="AN79" s="70"/>
      <c r="AO79" s="131"/>
      <c r="AP79" s="68">
        <f t="shared" ref="AP79" si="62">SUM(AN79)</f>
        <v>0</v>
      </c>
      <c r="AQ79" s="91">
        <f t="shared" ref="AQ79:AQ80" si="63">SUM(Y79,Q79,I79,AG79,AP79)</f>
        <v>0</v>
      </c>
      <c r="AR79" s="132"/>
      <c r="AS79" s="17"/>
      <c r="AT79" s="17"/>
      <c r="AV79" s="17"/>
      <c r="AW79" s="17"/>
      <c r="AX79" s="17"/>
      <c r="AY79" s="17"/>
      <c r="AZ79" s="17"/>
    </row>
    <row r="80" spans="1:52">
      <c r="A80" s="82" t="s">
        <v>13</v>
      </c>
      <c r="B80" s="70">
        <f>B83+B84</f>
        <v>0</v>
      </c>
      <c r="C80" s="70">
        <f t="shared" ref="C80" si="64">C83+C84</f>
        <v>0</v>
      </c>
      <c r="D80" s="70"/>
      <c r="E80" s="70"/>
      <c r="F80" s="70"/>
      <c r="G80" s="70"/>
      <c r="H80" s="70"/>
      <c r="I80" s="84">
        <f>SUM(B80:H80)</f>
        <v>0</v>
      </c>
      <c r="J80" s="70"/>
      <c r="K80" s="70"/>
      <c r="L80" s="70"/>
      <c r="M80" s="70"/>
      <c r="N80" s="70"/>
      <c r="O80" s="70"/>
      <c r="P80" s="70"/>
      <c r="Q80" s="84">
        <f>SUM(J80:P80)</f>
        <v>0</v>
      </c>
      <c r="R80" s="70"/>
      <c r="S80" s="70"/>
      <c r="T80" s="70"/>
      <c r="U80" s="70"/>
      <c r="V80" s="70"/>
      <c r="W80" s="70"/>
      <c r="X80" s="70"/>
      <c r="Y80" s="84">
        <f>SUM(R80:X80)</f>
        <v>0</v>
      </c>
      <c r="Z80" s="70"/>
      <c r="AA80" s="70"/>
      <c r="AB80" s="70"/>
      <c r="AC80" s="70"/>
      <c r="AD80" s="70"/>
      <c r="AE80" s="70"/>
      <c r="AF80" s="70"/>
      <c r="AG80" s="84">
        <f>SUM(Z80:AF80)</f>
        <v>0</v>
      </c>
      <c r="AH80" s="70"/>
      <c r="AI80" s="70"/>
      <c r="AJ80" s="70"/>
      <c r="AK80" s="70"/>
      <c r="AL80" s="70"/>
      <c r="AM80" s="70"/>
      <c r="AN80" s="70"/>
      <c r="AO80" s="131"/>
      <c r="AP80" s="84">
        <f>AH80+AI80+AJ80+AK80</f>
        <v>0</v>
      </c>
      <c r="AQ80" s="91">
        <f t="shared" si="63"/>
        <v>0</v>
      </c>
      <c r="AR80" s="17" t="s">
        <v>14</v>
      </c>
      <c r="AS80" s="17"/>
      <c r="AT80" s="17"/>
      <c r="AV80" s="17"/>
      <c r="AW80" s="17"/>
      <c r="AX80" s="17"/>
      <c r="AY80" s="17"/>
      <c r="AZ80" s="17"/>
    </row>
    <row r="81" spans="1:52" ht="15.75" thickBot="1">
      <c r="A81" s="82" t="s">
        <v>15</v>
      </c>
      <c r="B81" s="74" t="e">
        <f t="shared" ref="B81:I81" si="65">B80/B78</f>
        <v>#DIV/0!</v>
      </c>
      <c r="C81" s="74" t="e">
        <f t="shared" si="65"/>
        <v>#DIV/0!</v>
      </c>
      <c r="D81" s="74" t="e">
        <f t="shared" si="65"/>
        <v>#DIV/0!</v>
      </c>
      <c r="E81" s="74" t="e">
        <f t="shared" si="65"/>
        <v>#DIV/0!</v>
      </c>
      <c r="F81" s="74" t="e">
        <f t="shared" si="65"/>
        <v>#DIV/0!</v>
      </c>
      <c r="G81" s="74" t="e">
        <f t="shared" si="65"/>
        <v>#DIV/0!</v>
      </c>
      <c r="H81" s="74" t="e">
        <f t="shared" si="65"/>
        <v>#DIV/0!</v>
      </c>
      <c r="I81" s="73" t="e">
        <f t="shared" si="65"/>
        <v>#DIV/0!</v>
      </c>
      <c r="J81" s="74" t="e">
        <f t="shared" ref="J81:R81" si="66">J80/J78</f>
        <v>#DIV/0!</v>
      </c>
      <c r="K81" s="74" t="e">
        <f t="shared" si="66"/>
        <v>#DIV/0!</v>
      </c>
      <c r="L81" s="74" t="e">
        <f t="shared" si="66"/>
        <v>#DIV/0!</v>
      </c>
      <c r="M81" s="74" t="e">
        <f t="shared" si="66"/>
        <v>#DIV/0!</v>
      </c>
      <c r="N81" s="74" t="e">
        <f t="shared" si="66"/>
        <v>#DIV/0!</v>
      </c>
      <c r="O81" s="74" t="e">
        <f t="shared" si="66"/>
        <v>#DIV/0!</v>
      </c>
      <c r="P81" s="74" t="e">
        <f t="shared" si="66"/>
        <v>#DIV/0!</v>
      </c>
      <c r="Q81" s="73" t="e">
        <f t="shared" si="66"/>
        <v>#DIV/0!</v>
      </c>
      <c r="R81" s="74" t="e">
        <f t="shared" si="66"/>
        <v>#DIV/0!</v>
      </c>
      <c r="S81" s="74" t="e">
        <f t="shared" ref="S81:Y81" si="67">S80/S78</f>
        <v>#DIV/0!</v>
      </c>
      <c r="T81" s="74" t="e">
        <f t="shared" si="67"/>
        <v>#DIV/0!</v>
      </c>
      <c r="U81" s="74" t="e">
        <f t="shared" si="67"/>
        <v>#DIV/0!</v>
      </c>
      <c r="V81" s="74" t="e">
        <f t="shared" si="67"/>
        <v>#DIV/0!</v>
      </c>
      <c r="W81" s="74" t="e">
        <f t="shared" si="67"/>
        <v>#DIV/0!</v>
      </c>
      <c r="X81" s="74" t="e">
        <f t="shared" si="67"/>
        <v>#DIV/0!</v>
      </c>
      <c r="Y81" s="73" t="e">
        <f t="shared" si="67"/>
        <v>#DIV/0!</v>
      </c>
      <c r="Z81" s="74" t="e">
        <f t="shared" ref="Z81:AG81" si="68">Z80/Z78</f>
        <v>#DIV/0!</v>
      </c>
      <c r="AA81" s="74" t="e">
        <f t="shared" si="68"/>
        <v>#DIV/0!</v>
      </c>
      <c r="AB81" s="74" t="e">
        <f t="shared" si="68"/>
        <v>#DIV/0!</v>
      </c>
      <c r="AC81" s="74" t="e">
        <f t="shared" si="68"/>
        <v>#DIV/0!</v>
      </c>
      <c r="AD81" s="74" t="e">
        <f t="shared" si="68"/>
        <v>#DIV/0!</v>
      </c>
      <c r="AE81" s="74" t="e">
        <f t="shared" si="68"/>
        <v>#DIV/0!</v>
      </c>
      <c r="AF81" s="74" t="e">
        <f t="shared" si="68"/>
        <v>#DIV/0!</v>
      </c>
      <c r="AG81" s="73" t="e">
        <f t="shared" si="68"/>
        <v>#DIV/0!</v>
      </c>
      <c r="AH81" s="74" t="e">
        <f t="shared" ref="AH81:AN81" si="69">AH80/AH78</f>
        <v>#DIV/0!</v>
      </c>
      <c r="AI81" s="74" t="e">
        <f t="shared" si="69"/>
        <v>#DIV/0!</v>
      </c>
      <c r="AJ81" s="74" t="e">
        <f t="shared" si="69"/>
        <v>#DIV/0!</v>
      </c>
      <c r="AK81" s="74" t="e">
        <f t="shared" si="69"/>
        <v>#DIV/0!</v>
      </c>
      <c r="AL81" s="74" t="e">
        <f t="shared" si="69"/>
        <v>#DIV/0!</v>
      </c>
      <c r="AM81" s="74" t="e">
        <f t="shared" si="69"/>
        <v>#DIV/0!</v>
      </c>
      <c r="AN81" s="74" t="e">
        <f t="shared" si="69"/>
        <v>#DIV/0!</v>
      </c>
      <c r="AO81" s="133"/>
      <c r="AP81" s="73" t="e">
        <f>AP80/AP78</f>
        <v>#DIV/0!</v>
      </c>
      <c r="AQ81" s="92" t="e">
        <f>AQ80/AQ78</f>
        <v>#DIV/0!</v>
      </c>
      <c r="AR81" s="17"/>
      <c r="AS81" s="17"/>
      <c r="AT81" s="17"/>
      <c r="AV81" s="17"/>
      <c r="AW81" s="17"/>
      <c r="AX81" s="17"/>
      <c r="AY81" s="17"/>
      <c r="AZ81" s="17"/>
    </row>
    <row r="82" spans="1:52">
      <c r="A82" s="75"/>
      <c r="B82" s="76"/>
      <c r="C82" s="76"/>
      <c r="D82" s="76"/>
      <c r="E82" s="76"/>
      <c r="F82" s="76"/>
      <c r="G82" s="85"/>
      <c r="H82" s="76"/>
      <c r="I82" s="75"/>
      <c r="J82" s="76"/>
      <c r="K82" s="76"/>
      <c r="L82" s="76"/>
      <c r="M82" s="76"/>
      <c r="N82" s="76"/>
      <c r="O82" s="76"/>
      <c r="P82" s="87"/>
      <c r="Q82" s="75"/>
      <c r="R82" s="88"/>
      <c r="S82" s="88"/>
      <c r="T82" s="88"/>
      <c r="U82" s="88"/>
      <c r="V82" s="88"/>
      <c r="W82" s="88"/>
      <c r="X82" s="88"/>
      <c r="Y82" s="75"/>
      <c r="Z82" s="87"/>
      <c r="AA82" s="76"/>
      <c r="AB82" s="76"/>
      <c r="AC82" s="76"/>
      <c r="AD82" s="76"/>
      <c r="AE82" s="76"/>
      <c r="AF82" s="76"/>
      <c r="AG82" s="75"/>
      <c r="AH82" s="76"/>
      <c r="AI82" s="87"/>
      <c r="AJ82" s="88"/>
      <c r="AK82" s="88"/>
      <c r="AL82" s="88"/>
      <c r="AM82" s="88"/>
      <c r="AN82" s="88"/>
      <c r="AO82" s="88"/>
      <c r="AP82" s="75"/>
      <c r="AQ82" s="17"/>
      <c r="AR82" s="17"/>
      <c r="AS82" s="17"/>
      <c r="AU82" s="17"/>
      <c r="AV82" s="17"/>
      <c r="AW82" s="17"/>
      <c r="AX82" s="17"/>
      <c r="AY82" s="17"/>
    </row>
    <row r="83" spans="1:52" s="18" customFormat="1">
      <c r="A83" s="78" t="s">
        <v>16</v>
      </c>
      <c r="B83" s="79"/>
      <c r="C83" s="79"/>
      <c r="D83" s="79"/>
      <c r="E83" s="79"/>
      <c r="F83" s="79"/>
      <c r="G83" s="79"/>
      <c r="H83" s="79"/>
      <c r="I83" s="78"/>
      <c r="J83" s="79"/>
      <c r="K83" s="79"/>
      <c r="L83" s="79"/>
      <c r="M83" s="79"/>
      <c r="N83" s="79"/>
      <c r="O83" s="79"/>
      <c r="P83" s="86"/>
      <c r="Q83" s="78"/>
      <c r="R83" s="79"/>
      <c r="S83" s="79"/>
      <c r="T83" s="79"/>
      <c r="U83" s="79"/>
      <c r="V83" s="79"/>
      <c r="W83" s="79"/>
      <c r="X83" s="79"/>
      <c r="Y83" s="78"/>
      <c r="Z83" s="86"/>
      <c r="AA83" s="79"/>
      <c r="AB83" s="79"/>
      <c r="AC83" s="79"/>
      <c r="AD83" s="79"/>
      <c r="AE83" s="79"/>
      <c r="AF83" s="79"/>
      <c r="AG83" s="78"/>
      <c r="AH83" s="79"/>
      <c r="AI83" s="86"/>
      <c r="AJ83" s="79"/>
      <c r="AK83" s="79"/>
      <c r="AL83" s="79"/>
      <c r="AM83" s="79"/>
      <c r="AN83" s="79"/>
      <c r="AO83" s="79"/>
      <c r="AP83" s="93" t="s">
        <v>16</v>
      </c>
      <c r="AR83" s="95"/>
      <c r="AS83" s="95"/>
      <c r="AU83" s="95"/>
      <c r="AV83" s="95"/>
      <c r="AW83" s="95"/>
      <c r="AX83" s="95"/>
      <c r="AY83" s="95"/>
    </row>
    <row r="84" spans="1:52" s="18" customFormat="1">
      <c r="A84" s="80" t="s">
        <v>17</v>
      </c>
      <c r="B84" s="57"/>
      <c r="C84" s="81"/>
      <c r="D84" s="57"/>
      <c r="E84" s="57"/>
      <c r="F84" s="81"/>
      <c r="G84" s="81"/>
      <c r="H84" s="81"/>
      <c r="I84" s="80"/>
      <c r="J84" s="81"/>
      <c r="K84" s="81"/>
      <c r="L84" s="57"/>
      <c r="M84" s="57"/>
      <c r="N84" s="81"/>
      <c r="O84" s="81"/>
      <c r="P84" s="57"/>
      <c r="Q84" s="80"/>
      <c r="R84" s="57"/>
      <c r="S84" s="57"/>
      <c r="T84" s="57"/>
      <c r="U84" s="57"/>
      <c r="V84" s="57"/>
      <c r="W84" s="57"/>
      <c r="X84" s="57"/>
      <c r="Y84" s="80"/>
      <c r="Z84" s="57"/>
      <c r="AA84" s="57"/>
      <c r="AB84" s="57"/>
      <c r="AC84" s="57"/>
      <c r="AD84" s="57"/>
      <c r="AE84" s="57"/>
      <c r="AF84" s="57"/>
      <c r="AG84" s="80"/>
      <c r="AH84" s="57"/>
      <c r="AI84" s="57"/>
      <c r="AJ84" s="57"/>
      <c r="AK84" s="57"/>
      <c r="AL84" s="89"/>
      <c r="AM84" s="57"/>
      <c r="AN84" s="57"/>
      <c r="AO84" s="57"/>
      <c r="AP84" s="94" t="s">
        <v>17</v>
      </c>
      <c r="AQ84" s="95"/>
      <c r="AR84" s="95"/>
      <c r="AS84" s="95"/>
      <c r="AT84" s="95"/>
    </row>
    <row r="85" spans="1:52" ht="15.75" thickBot="1">
      <c r="A85" s="171" t="s">
        <v>27</v>
      </c>
      <c r="B85" s="60" t="s">
        <v>3</v>
      </c>
      <c r="C85" s="60" t="s">
        <v>4</v>
      </c>
      <c r="D85" s="60" t="s">
        <v>4</v>
      </c>
      <c r="E85" s="60" t="s">
        <v>5</v>
      </c>
      <c r="F85" s="60" t="s">
        <v>6</v>
      </c>
      <c r="G85" s="60" t="s">
        <v>7</v>
      </c>
      <c r="H85" s="60" t="s">
        <v>2</v>
      </c>
      <c r="I85" s="60"/>
      <c r="J85" s="60" t="s">
        <v>3</v>
      </c>
      <c r="K85" s="60" t="s">
        <v>4</v>
      </c>
      <c r="L85" s="60" t="s">
        <v>4</v>
      </c>
      <c r="M85" s="60" t="s">
        <v>5</v>
      </c>
      <c r="N85" s="60" t="s">
        <v>6</v>
      </c>
      <c r="O85" s="60" t="s">
        <v>7</v>
      </c>
      <c r="P85" s="60" t="s">
        <v>2</v>
      </c>
      <c r="Q85" s="60"/>
      <c r="R85" s="60" t="s">
        <v>3</v>
      </c>
      <c r="S85" s="60" t="s">
        <v>4</v>
      </c>
      <c r="T85" s="60" t="s">
        <v>4</v>
      </c>
      <c r="U85" s="60" t="s">
        <v>5</v>
      </c>
      <c r="V85" s="60" t="s">
        <v>6</v>
      </c>
      <c r="W85" s="60" t="s">
        <v>7</v>
      </c>
      <c r="X85" s="60" t="s">
        <v>2</v>
      </c>
      <c r="Y85" s="60"/>
      <c r="Z85" s="60" t="s">
        <v>3</v>
      </c>
      <c r="AA85" s="60" t="s">
        <v>4</v>
      </c>
      <c r="AB85" s="60" t="s">
        <v>4</v>
      </c>
      <c r="AC85" s="60" t="s">
        <v>5</v>
      </c>
      <c r="AD85" s="60" t="s">
        <v>6</v>
      </c>
      <c r="AE85" s="60" t="s">
        <v>7</v>
      </c>
      <c r="AF85" s="60" t="s">
        <v>2</v>
      </c>
      <c r="AG85" s="60"/>
      <c r="AH85" s="60" t="s">
        <v>3</v>
      </c>
      <c r="AI85" s="60" t="s">
        <v>4</v>
      </c>
      <c r="AJ85" s="60" t="s">
        <v>4</v>
      </c>
      <c r="AK85" s="60" t="s">
        <v>5</v>
      </c>
      <c r="AL85" s="60" t="s">
        <v>6</v>
      </c>
      <c r="AM85" s="60" t="s">
        <v>7</v>
      </c>
      <c r="AN85" s="60" t="s">
        <v>2</v>
      </c>
      <c r="AO85" s="173" t="s">
        <v>3</v>
      </c>
      <c r="AP85" s="48"/>
      <c r="AQ85" s="17"/>
      <c r="AR85" s="17"/>
      <c r="AS85" s="17"/>
    </row>
    <row r="86" spans="1:52" ht="15.75" thickBot="1">
      <c r="A86" s="82" t="s">
        <v>8</v>
      </c>
      <c r="B86" s="65"/>
      <c r="C86" s="65"/>
      <c r="D86" s="65"/>
      <c r="E86" s="65"/>
      <c r="F86" s="66"/>
      <c r="G86" s="66">
        <v>44835</v>
      </c>
      <c r="H86" s="66">
        <v>44836</v>
      </c>
      <c r="I86" s="63" t="s">
        <v>9</v>
      </c>
      <c r="J86" s="66">
        <v>44837</v>
      </c>
      <c r="K86" s="66">
        <v>44838</v>
      </c>
      <c r="L86" s="66">
        <v>44839</v>
      </c>
      <c r="M86" s="66">
        <v>44840</v>
      </c>
      <c r="N86" s="66">
        <v>44841</v>
      </c>
      <c r="O86" s="66">
        <v>44842</v>
      </c>
      <c r="P86" s="66">
        <v>44843</v>
      </c>
      <c r="Q86" s="63" t="s">
        <v>9</v>
      </c>
      <c r="R86" s="66">
        <v>44844</v>
      </c>
      <c r="S86" s="66">
        <v>44845</v>
      </c>
      <c r="T86" s="66">
        <v>44846</v>
      </c>
      <c r="U86" s="66">
        <v>44847</v>
      </c>
      <c r="V86" s="66">
        <v>44848</v>
      </c>
      <c r="W86" s="66">
        <v>44849</v>
      </c>
      <c r="X86" s="66">
        <v>44850</v>
      </c>
      <c r="Y86" s="63" t="s">
        <v>9</v>
      </c>
      <c r="Z86" s="66">
        <v>44851</v>
      </c>
      <c r="AA86" s="66">
        <v>44852</v>
      </c>
      <c r="AB86" s="66">
        <v>44853</v>
      </c>
      <c r="AC86" s="66">
        <v>44854</v>
      </c>
      <c r="AD86" s="66">
        <v>44855</v>
      </c>
      <c r="AE86" s="66">
        <v>44856</v>
      </c>
      <c r="AF86" s="66">
        <v>44857</v>
      </c>
      <c r="AG86" s="63" t="s">
        <v>9</v>
      </c>
      <c r="AH86" s="66">
        <v>44858</v>
      </c>
      <c r="AI86" s="66">
        <v>44859</v>
      </c>
      <c r="AJ86" s="66">
        <v>44860</v>
      </c>
      <c r="AK86" s="66">
        <v>44861</v>
      </c>
      <c r="AL86" s="66">
        <v>44862</v>
      </c>
      <c r="AM86" s="66">
        <v>44863</v>
      </c>
      <c r="AN86" s="66">
        <v>44864</v>
      </c>
      <c r="AO86" s="66">
        <v>44865</v>
      </c>
      <c r="AP86" s="130"/>
      <c r="AQ86" s="63" t="s">
        <v>9</v>
      </c>
      <c r="AR86" s="90" t="s">
        <v>10</v>
      </c>
      <c r="AV86" s="17"/>
      <c r="AW86" s="17"/>
      <c r="AX86" s="17"/>
      <c r="AY86" s="17"/>
      <c r="AZ86" s="17"/>
    </row>
    <row r="87" spans="1:52">
      <c r="A87" s="82" t="s">
        <v>11</v>
      </c>
      <c r="B87" s="69"/>
      <c r="C87" s="70"/>
      <c r="D87" s="70"/>
      <c r="E87" s="70"/>
      <c r="F87" s="70"/>
      <c r="G87" s="70"/>
      <c r="H87" s="70"/>
      <c r="I87" s="84">
        <f>SUM(B87:H87)</f>
        <v>0</v>
      </c>
      <c r="J87" s="70"/>
      <c r="K87" s="70"/>
      <c r="L87" s="70"/>
      <c r="M87" s="70"/>
      <c r="N87" s="70"/>
      <c r="O87" s="70"/>
      <c r="P87" s="70"/>
      <c r="Q87" s="84">
        <f>SUM(J87:P87)</f>
        <v>0</v>
      </c>
      <c r="R87" s="70"/>
      <c r="S87" s="70"/>
      <c r="T87" s="70"/>
      <c r="U87" s="70"/>
      <c r="V87" s="70"/>
      <c r="W87" s="70"/>
      <c r="X87" s="70"/>
      <c r="Y87" s="84">
        <f>SUM(R87:X87)</f>
        <v>0</v>
      </c>
      <c r="Z87" s="70"/>
      <c r="AA87" s="70"/>
      <c r="AB87" s="70"/>
      <c r="AC87" s="70"/>
      <c r="AD87" s="70"/>
      <c r="AE87" s="70"/>
      <c r="AF87" s="70"/>
      <c r="AG87" s="84">
        <f>SUM(Z87:AF87)</f>
        <v>0</v>
      </c>
      <c r="AH87" s="70"/>
      <c r="AI87" s="70"/>
      <c r="AJ87" s="70"/>
      <c r="AK87" s="70"/>
      <c r="AL87" s="70"/>
      <c r="AM87" s="70"/>
      <c r="AN87" s="70"/>
      <c r="AO87" s="70"/>
      <c r="AP87" s="131"/>
      <c r="AQ87" s="84">
        <f>AH87+AI87+AJ87+AK87+AL87+AM87+AN87</f>
        <v>0</v>
      </c>
      <c r="AR87" s="91">
        <f>I87+Q87+Y87+AG87+AQ87</f>
        <v>0</v>
      </c>
      <c r="AS87" s="17"/>
      <c r="AT87" s="17"/>
      <c r="AV87" s="17"/>
      <c r="AW87" s="17"/>
      <c r="AX87" s="17"/>
      <c r="AY87" s="17"/>
      <c r="AZ87" s="17"/>
    </row>
    <row r="88" spans="1:52">
      <c r="A88" s="82" t="s">
        <v>12</v>
      </c>
      <c r="B88" s="69"/>
      <c r="C88" s="70"/>
      <c r="D88" s="70"/>
      <c r="E88" s="70"/>
      <c r="F88" s="70"/>
      <c r="G88" s="70"/>
      <c r="H88" s="70"/>
      <c r="I88" s="84">
        <f>SUM(B88:H88)</f>
        <v>0</v>
      </c>
      <c r="J88" s="70"/>
      <c r="K88" s="70"/>
      <c r="L88" s="70"/>
      <c r="M88" s="70"/>
      <c r="N88" s="70"/>
      <c r="O88" s="70"/>
      <c r="P88" s="70"/>
      <c r="Q88" s="84">
        <f>SUM(J88:P88)</f>
        <v>0</v>
      </c>
      <c r="R88" s="70"/>
      <c r="S88" s="70"/>
      <c r="T88" s="70"/>
      <c r="U88" s="70"/>
      <c r="V88" s="70"/>
      <c r="W88" s="70"/>
      <c r="X88" s="70"/>
      <c r="Y88" s="84">
        <f>SUM(R88:X88)</f>
        <v>0</v>
      </c>
      <c r="Z88" s="70"/>
      <c r="AA88" s="70"/>
      <c r="AB88" s="70"/>
      <c r="AC88" s="70"/>
      <c r="AD88" s="70"/>
      <c r="AE88" s="70"/>
      <c r="AF88" s="70"/>
      <c r="AG88" s="84">
        <f>SUM(Z88:AF88)</f>
        <v>0</v>
      </c>
      <c r="AH88" s="70"/>
      <c r="AI88" s="70"/>
      <c r="AJ88" s="70"/>
      <c r="AK88" s="70"/>
      <c r="AL88" s="70"/>
      <c r="AM88" s="70"/>
      <c r="AN88" s="70"/>
      <c r="AO88" s="70"/>
      <c r="AP88" s="131"/>
      <c r="AQ88" s="68">
        <f>SUM(AN88)</f>
        <v>0</v>
      </c>
      <c r="AR88" s="91">
        <f t="shared" ref="AR88:AR89" si="70">I88+Q88+Y88+AG88+AQ88</f>
        <v>0</v>
      </c>
      <c r="AS88" s="17"/>
      <c r="AT88" s="17"/>
      <c r="AV88" s="17"/>
      <c r="AW88" s="17"/>
      <c r="AX88" s="17"/>
      <c r="AY88" s="17"/>
      <c r="AZ88" s="17"/>
    </row>
    <row r="89" spans="1:52">
      <c r="A89" s="82" t="s">
        <v>13</v>
      </c>
      <c r="B89" s="70"/>
      <c r="C89" s="70"/>
      <c r="D89" s="70"/>
      <c r="E89" s="70"/>
      <c r="F89" s="70"/>
      <c r="G89" s="70"/>
      <c r="H89" s="70"/>
      <c r="I89" s="84">
        <f>SUM(B89:H89)</f>
        <v>0</v>
      </c>
      <c r="J89" s="70"/>
      <c r="K89" s="70"/>
      <c r="L89" s="70"/>
      <c r="M89" s="70"/>
      <c r="N89" s="70"/>
      <c r="O89" s="70"/>
      <c r="P89" s="70"/>
      <c r="Q89" s="84">
        <f>SUM(J89:P89)</f>
        <v>0</v>
      </c>
      <c r="R89" s="70"/>
      <c r="S89" s="70"/>
      <c r="T89" s="70"/>
      <c r="U89" s="70"/>
      <c r="V89" s="70"/>
      <c r="W89" s="70"/>
      <c r="X89" s="70"/>
      <c r="Y89" s="84">
        <f>SUM(R89:X89)</f>
        <v>0</v>
      </c>
      <c r="Z89" s="70"/>
      <c r="AA89" s="70"/>
      <c r="AB89" s="70"/>
      <c r="AC89" s="70"/>
      <c r="AD89" s="70"/>
      <c r="AE89" s="70"/>
      <c r="AF89" s="70"/>
      <c r="AG89" s="84">
        <f>SUM(Z89:AF89)</f>
        <v>0</v>
      </c>
      <c r="AH89" s="70"/>
      <c r="AI89" s="70"/>
      <c r="AJ89" s="70"/>
      <c r="AK89" s="70"/>
      <c r="AL89" s="70"/>
      <c r="AM89" s="70"/>
      <c r="AN89" s="70"/>
      <c r="AO89" s="70"/>
      <c r="AP89" s="131"/>
      <c r="AQ89" s="84">
        <f>AH89+AI89+AJ89+AK89+AL89+AM89+AN89</f>
        <v>0</v>
      </c>
      <c r="AR89" s="91">
        <f t="shared" si="70"/>
        <v>0</v>
      </c>
      <c r="AS89" s="17"/>
      <c r="AT89" s="17"/>
      <c r="AV89" s="17"/>
      <c r="AW89" s="17"/>
      <c r="AX89" s="17"/>
      <c r="AY89" s="17"/>
      <c r="AZ89" s="17"/>
    </row>
    <row r="90" spans="1:52" ht="15.75" thickBot="1">
      <c r="A90" s="82" t="s">
        <v>15</v>
      </c>
      <c r="B90" s="74" t="e">
        <f t="shared" ref="B90:I90" si="71">B89/B87</f>
        <v>#DIV/0!</v>
      </c>
      <c r="C90" s="74" t="e">
        <f t="shared" si="71"/>
        <v>#DIV/0!</v>
      </c>
      <c r="D90" s="74" t="e">
        <f t="shared" si="71"/>
        <v>#DIV/0!</v>
      </c>
      <c r="E90" s="74" t="e">
        <f t="shared" si="71"/>
        <v>#DIV/0!</v>
      </c>
      <c r="F90" s="74" t="e">
        <f t="shared" si="71"/>
        <v>#DIV/0!</v>
      </c>
      <c r="G90" s="74" t="e">
        <f t="shared" si="71"/>
        <v>#DIV/0!</v>
      </c>
      <c r="H90" s="74" t="e">
        <f t="shared" si="71"/>
        <v>#DIV/0!</v>
      </c>
      <c r="I90" s="73" t="e">
        <f t="shared" si="71"/>
        <v>#DIV/0!</v>
      </c>
      <c r="J90" s="74" t="e">
        <f t="shared" ref="J90:R90" si="72">J89/J87</f>
        <v>#DIV/0!</v>
      </c>
      <c r="K90" s="74" t="e">
        <f t="shared" si="72"/>
        <v>#DIV/0!</v>
      </c>
      <c r="L90" s="74" t="e">
        <f t="shared" si="72"/>
        <v>#DIV/0!</v>
      </c>
      <c r="M90" s="74" t="e">
        <f t="shared" si="72"/>
        <v>#DIV/0!</v>
      </c>
      <c r="N90" s="74" t="e">
        <f t="shared" si="72"/>
        <v>#DIV/0!</v>
      </c>
      <c r="O90" s="74" t="e">
        <f t="shared" si="72"/>
        <v>#DIV/0!</v>
      </c>
      <c r="P90" s="74" t="e">
        <f t="shared" si="72"/>
        <v>#DIV/0!</v>
      </c>
      <c r="Q90" s="73" t="e">
        <f t="shared" si="72"/>
        <v>#DIV/0!</v>
      </c>
      <c r="R90" s="74" t="e">
        <f t="shared" si="72"/>
        <v>#DIV/0!</v>
      </c>
      <c r="S90" s="74" t="e">
        <f t="shared" ref="S90:Y90" si="73">S89/S87</f>
        <v>#DIV/0!</v>
      </c>
      <c r="T90" s="74" t="e">
        <f t="shared" si="73"/>
        <v>#DIV/0!</v>
      </c>
      <c r="U90" s="74" t="e">
        <f t="shared" si="73"/>
        <v>#DIV/0!</v>
      </c>
      <c r="V90" s="74" t="e">
        <f t="shared" si="73"/>
        <v>#DIV/0!</v>
      </c>
      <c r="W90" s="74" t="e">
        <f t="shared" si="73"/>
        <v>#DIV/0!</v>
      </c>
      <c r="X90" s="74" t="e">
        <f t="shared" si="73"/>
        <v>#DIV/0!</v>
      </c>
      <c r="Y90" s="73" t="e">
        <f t="shared" si="73"/>
        <v>#DIV/0!</v>
      </c>
      <c r="Z90" s="74" t="e">
        <f t="shared" ref="Z90:AG90" si="74">Z89/Z87</f>
        <v>#DIV/0!</v>
      </c>
      <c r="AA90" s="74" t="e">
        <f t="shared" si="74"/>
        <v>#DIV/0!</v>
      </c>
      <c r="AB90" s="74" t="e">
        <f t="shared" si="74"/>
        <v>#DIV/0!</v>
      </c>
      <c r="AC90" s="74" t="e">
        <f t="shared" si="74"/>
        <v>#DIV/0!</v>
      </c>
      <c r="AD90" s="74" t="e">
        <f t="shared" si="74"/>
        <v>#DIV/0!</v>
      </c>
      <c r="AE90" s="74" t="e">
        <f t="shared" si="74"/>
        <v>#DIV/0!</v>
      </c>
      <c r="AF90" s="74" t="e">
        <f t="shared" si="74"/>
        <v>#DIV/0!</v>
      </c>
      <c r="AG90" s="73" t="e">
        <f t="shared" si="74"/>
        <v>#DIV/0!</v>
      </c>
      <c r="AH90" s="74" t="e">
        <f t="shared" ref="AH90:AN90" si="75">AH89/AH87</f>
        <v>#DIV/0!</v>
      </c>
      <c r="AI90" s="74" t="e">
        <f t="shared" si="75"/>
        <v>#DIV/0!</v>
      </c>
      <c r="AJ90" s="74" t="e">
        <f t="shared" si="75"/>
        <v>#DIV/0!</v>
      </c>
      <c r="AK90" s="74" t="e">
        <f t="shared" si="75"/>
        <v>#DIV/0!</v>
      </c>
      <c r="AL90" s="74" t="e">
        <f t="shared" si="75"/>
        <v>#DIV/0!</v>
      </c>
      <c r="AM90" s="74" t="e">
        <f t="shared" si="75"/>
        <v>#DIV/0!</v>
      </c>
      <c r="AN90" s="74" t="e">
        <f t="shared" si="75"/>
        <v>#DIV/0!</v>
      </c>
      <c r="AO90" s="74" t="e">
        <f t="shared" ref="AO90" si="76">AO89/AO87</f>
        <v>#DIV/0!</v>
      </c>
      <c r="AP90" s="133"/>
      <c r="AQ90" s="73" t="e">
        <f>AQ89/AQ87</f>
        <v>#DIV/0!</v>
      </c>
      <c r="AR90" s="92" t="e">
        <f>AR89/AR87</f>
        <v>#DIV/0!</v>
      </c>
      <c r="AS90" s="17"/>
      <c r="AT90" s="17"/>
      <c r="AV90" s="17"/>
      <c r="AW90" s="17"/>
      <c r="AX90" s="17"/>
      <c r="AY90" s="17"/>
      <c r="AZ90" s="17"/>
    </row>
    <row r="91" spans="1:52">
      <c r="A91" s="75"/>
      <c r="B91" s="76"/>
      <c r="C91" s="76"/>
      <c r="D91" s="76"/>
      <c r="E91" s="76"/>
      <c r="F91" s="76"/>
      <c r="G91" s="85"/>
      <c r="H91" s="76"/>
      <c r="I91" s="75"/>
      <c r="J91" s="76"/>
      <c r="K91" s="76"/>
      <c r="L91" s="76"/>
      <c r="M91" s="76"/>
      <c r="N91" s="76"/>
      <c r="O91" s="76"/>
      <c r="P91" s="87"/>
      <c r="Q91" s="75"/>
      <c r="R91" s="88"/>
      <c r="S91" s="88"/>
      <c r="T91" s="88"/>
      <c r="U91" s="88"/>
      <c r="V91" s="88"/>
      <c r="W91" s="88"/>
      <c r="X91" s="88"/>
      <c r="Y91" s="75"/>
      <c r="Z91" s="87"/>
      <c r="AA91" s="76"/>
      <c r="AB91" s="76"/>
      <c r="AC91" s="76"/>
      <c r="AD91" s="76"/>
      <c r="AE91" s="76"/>
      <c r="AF91" s="76"/>
      <c r="AG91" s="75"/>
      <c r="AH91" s="76"/>
      <c r="AI91" s="87"/>
      <c r="AJ91" s="88"/>
      <c r="AK91" s="88"/>
      <c r="AL91" s="88"/>
      <c r="AM91" s="88"/>
      <c r="AN91" s="88"/>
      <c r="AP91" s="88"/>
      <c r="AQ91" s="75"/>
      <c r="AR91" s="17"/>
      <c r="AS91" s="17"/>
      <c r="AU91" s="17"/>
      <c r="AV91" s="17"/>
      <c r="AW91" s="17"/>
      <c r="AX91" s="17"/>
      <c r="AY91" s="17"/>
    </row>
    <row r="92" spans="1:52" s="18" customFormat="1">
      <c r="A92" s="78" t="s">
        <v>16</v>
      </c>
      <c r="B92" s="79"/>
      <c r="C92" s="79"/>
      <c r="D92" s="79"/>
      <c r="E92" s="79"/>
      <c r="F92" s="79"/>
      <c r="G92" s="79"/>
      <c r="H92" s="79"/>
      <c r="I92" s="78"/>
      <c r="J92" s="79"/>
      <c r="K92" s="79"/>
      <c r="L92" s="79"/>
      <c r="M92" s="79"/>
      <c r="N92" s="79"/>
      <c r="O92" s="79"/>
      <c r="P92" s="86"/>
      <c r="Q92" s="78"/>
      <c r="R92" s="79"/>
      <c r="S92" s="79"/>
      <c r="T92" s="79"/>
      <c r="U92" s="79"/>
      <c r="V92" s="79"/>
      <c r="W92" s="79"/>
      <c r="X92" s="79"/>
      <c r="Y92" s="78"/>
      <c r="Z92" s="86"/>
      <c r="AA92" s="79"/>
      <c r="AB92" s="79"/>
      <c r="AC92" s="79"/>
      <c r="AD92" s="79"/>
      <c r="AE92" s="79"/>
      <c r="AF92" s="79"/>
      <c r="AG92" s="78"/>
      <c r="AH92" s="79"/>
      <c r="AI92" s="86"/>
      <c r="AJ92" s="79"/>
      <c r="AK92" s="79"/>
      <c r="AL92" s="79"/>
      <c r="AM92" s="79"/>
      <c r="AN92" s="79"/>
      <c r="AP92" s="79"/>
      <c r="AQ92" s="93" t="s">
        <v>16</v>
      </c>
      <c r="AS92" s="95"/>
      <c r="AU92" s="95"/>
      <c r="AV92" s="95"/>
      <c r="AW92" s="95"/>
      <c r="AX92" s="95"/>
      <c r="AY92" s="95"/>
    </row>
    <row r="93" spans="1:52" s="18" customFormat="1">
      <c r="A93" s="80" t="s">
        <v>17</v>
      </c>
      <c r="B93" s="57"/>
      <c r="C93" s="81"/>
      <c r="D93" s="57"/>
      <c r="E93" s="57"/>
      <c r="F93" s="81"/>
      <c r="G93" s="81"/>
      <c r="H93" s="81"/>
      <c r="I93" s="80"/>
      <c r="J93" s="81"/>
      <c r="K93" s="81"/>
      <c r="L93" s="57"/>
      <c r="M93" s="57"/>
      <c r="N93" s="81"/>
      <c r="O93" s="81"/>
      <c r="P93" s="57"/>
      <c r="Q93" s="80"/>
      <c r="R93" s="57"/>
      <c r="S93" s="57"/>
      <c r="T93" s="57"/>
      <c r="U93" s="57"/>
      <c r="V93" s="57"/>
      <c r="W93" s="57"/>
      <c r="X93" s="57"/>
      <c r="Y93" s="80"/>
      <c r="Z93" s="57"/>
      <c r="AA93" s="57"/>
      <c r="AB93" s="57"/>
      <c r="AC93" s="57"/>
      <c r="AD93" s="57"/>
      <c r="AE93" s="57"/>
      <c r="AF93" s="57"/>
      <c r="AG93" s="80"/>
      <c r="AH93" s="57"/>
      <c r="AI93" s="57"/>
      <c r="AJ93" s="57"/>
      <c r="AK93" s="57"/>
      <c r="AL93" s="89"/>
      <c r="AM93" s="57"/>
      <c r="AN93" s="57"/>
      <c r="AP93" s="57"/>
      <c r="AQ93" s="94" t="s">
        <v>17</v>
      </c>
      <c r="AR93" s="95"/>
      <c r="AS93" s="95"/>
      <c r="AT93" s="95"/>
    </row>
    <row r="94" spans="1:52" ht="15.75" thickBot="1">
      <c r="A94" s="171" t="s">
        <v>28</v>
      </c>
      <c r="B94" s="60" t="s">
        <v>3</v>
      </c>
      <c r="C94" s="60" t="s">
        <v>4</v>
      </c>
      <c r="D94" s="60" t="s">
        <v>4</v>
      </c>
      <c r="E94" s="60" t="s">
        <v>5</v>
      </c>
      <c r="F94" s="60" t="s">
        <v>6</v>
      </c>
      <c r="G94" s="60" t="s">
        <v>7</v>
      </c>
      <c r="H94" s="60" t="s">
        <v>2</v>
      </c>
      <c r="I94" s="60"/>
      <c r="J94" s="60" t="s">
        <v>3</v>
      </c>
      <c r="K94" s="60" t="s">
        <v>4</v>
      </c>
      <c r="L94" s="60" t="s">
        <v>4</v>
      </c>
      <c r="M94" s="60" t="s">
        <v>5</v>
      </c>
      <c r="N94" s="60" t="s">
        <v>6</v>
      </c>
      <c r="O94" s="60" t="s">
        <v>7</v>
      </c>
      <c r="P94" s="60" t="s">
        <v>2</v>
      </c>
      <c r="Q94" s="60"/>
      <c r="R94" s="60" t="s">
        <v>3</v>
      </c>
      <c r="S94" s="60" t="s">
        <v>4</v>
      </c>
      <c r="T94" s="60" t="s">
        <v>4</v>
      </c>
      <c r="U94" s="60" t="s">
        <v>5</v>
      </c>
      <c r="V94" s="60" t="s">
        <v>6</v>
      </c>
      <c r="W94" s="60" t="s">
        <v>7</v>
      </c>
      <c r="X94" s="60" t="s">
        <v>2</v>
      </c>
      <c r="Y94" s="60"/>
      <c r="Z94" s="60" t="s">
        <v>3</v>
      </c>
      <c r="AA94" s="60" t="s">
        <v>4</v>
      </c>
      <c r="AB94" s="60" t="s">
        <v>4</v>
      </c>
      <c r="AC94" s="60" t="s">
        <v>5</v>
      </c>
      <c r="AD94" s="60" t="s">
        <v>6</v>
      </c>
      <c r="AE94" s="60" t="s">
        <v>7</v>
      </c>
      <c r="AF94" s="60" t="s">
        <v>2</v>
      </c>
      <c r="AG94" s="60"/>
      <c r="AH94" s="60" t="s">
        <v>3</v>
      </c>
      <c r="AI94" s="60" t="s">
        <v>4</v>
      </c>
      <c r="AJ94" s="60" t="s">
        <v>4</v>
      </c>
      <c r="AK94" s="60" t="s">
        <v>5</v>
      </c>
      <c r="AL94" s="60" t="s">
        <v>6</v>
      </c>
      <c r="AM94" s="60" t="s">
        <v>7</v>
      </c>
      <c r="AN94" s="60" t="s">
        <v>2</v>
      </c>
      <c r="AO94" s="60"/>
      <c r="AP94" s="48"/>
      <c r="AQ94" s="58"/>
      <c r="AR94" s="58"/>
      <c r="AS94" s="58"/>
      <c r="AT94" s="1"/>
      <c r="AU94" s="1"/>
    </row>
    <row r="95" spans="1:52" ht="15.75" thickBot="1">
      <c r="A95" s="82" t="s">
        <v>8</v>
      </c>
      <c r="B95" s="66"/>
      <c r="C95" s="66">
        <v>44866</v>
      </c>
      <c r="D95" s="66">
        <v>44867</v>
      </c>
      <c r="E95" s="66">
        <v>44868</v>
      </c>
      <c r="F95" s="66">
        <v>44869</v>
      </c>
      <c r="G95" s="66">
        <v>44870</v>
      </c>
      <c r="H95" s="66">
        <v>44871</v>
      </c>
      <c r="I95" s="63" t="s">
        <v>9</v>
      </c>
      <c r="J95" s="66">
        <v>44872</v>
      </c>
      <c r="K95" s="66">
        <v>44873</v>
      </c>
      <c r="L95" s="66">
        <v>44874</v>
      </c>
      <c r="M95" s="66">
        <v>44875</v>
      </c>
      <c r="N95" s="66">
        <v>44876</v>
      </c>
      <c r="O95" s="66">
        <v>44877</v>
      </c>
      <c r="P95" s="66">
        <v>44878</v>
      </c>
      <c r="Q95" s="63" t="s">
        <v>9</v>
      </c>
      <c r="R95" s="66">
        <v>44879</v>
      </c>
      <c r="S95" s="66">
        <v>44880</v>
      </c>
      <c r="T95" s="66">
        <v>44881</v>
      </c>
      <c r="U95" s="66">
        <v>44882</v>
      </c>
      <c r="V95" s="66">
        <v>44883</v>
      </c>
      <c r="W95" s="66">
        <v>44884</v>
      </c>
      <c r="X95" s="66">
        <v>44885</v>
      </c>
      <c r="Y95" s="63" t="s">
        <v>9</v>
      </c>
      <c r="Z95" s="66">
        <v>44886</v>
      </c>
      <c r="AA95" s="66">
        <v>44887</v>
      </c>
      <c r="AB95" s="66">
        <v>44888</v>
      </c>
      <c r="AC95" s="66">
        <v>44889</v>
      </c>
      <c r="AD95" s="66">
        <v>44890</v>
      </c>
      <c r="AE95" s="66">
        <v>44891</v>
      </c>
      <c r="AF95" s="66">
        <v>44892</v>
      </c>
      <c r="AG95" s="63" t="s">
        <v>9</v>
      </c>
      <c r="AH95" s="66">
        <v>44893</v>
      </c>
      <c r="AI95" s="66">
        <v>44894</v>
      </c>
      <c r="AJ95" s="66">
        <v>44895</v>
      </c>
      <c r="AK95" s="66"/>
      <c r="AL95" s="66"/>
      <c r="AM95" s="66"/>
      <c r="AN95" s="66"/>
      <c r="AO95" s="130"/>
      <c r="AP95" s="63" t="s">
        <v>9</v>
      </c>
      <c r="AQ95" s="90" t="s">
        <v>10</v>
      </c>
      <c r="AV95" s="17"/>
      <c r="AW95" s="17"/>
      <c r="AX95" s="17"/>
      <c r="AY95" s="17"/>
      <c r="AZ95" s="17"/>
    </row>
    <row r="96" spans="1:52">
      <c r="A96" s="82" t="s">
        <v>11</v>
      </c>
      <c r="B96" s="69"/>
      <c r="C96" s="70"/>
      <c r="D96" s="70"/>
      <c r="E96" s="70"/>
      <c r="F96" s="70"/>
      <c r="G96" s="70"/>
      <c r="H96" s="70"/>
      <c r="I96" s="84">
        <f>SUM(B96:H96)</f>
        <v>0</v>
      </c>
      <c r="J96" s="70"/>
      <c r="K96" s="70"/>
      <c r="L96" s="70"/>
      <c r="M96" s="70"/>
      <c r="N96" s="70"/>
      <c r="O96" s="70"/>
      <c r="P96" s="70"/>
      <c r="Q96" s="84">
        <f>SUM(J96:P96)</f>
        <v>0</v>
      </c>
      <c r="R96" s="70"/>
      <c r="S96" s="70"/>
      <c r="T96" s="70"/>
      <c r="U96" s="70"/>
      <c r="V96" s="70"/>
      <c r="W96" s="70"/>
      <c r="X96" s="70"/>
      <c r="Y96" s="84">
        <f>SUM(R96:X96)</f>
        <v>0</v>
      </c>
      <c r="Z96" s="70"/>
      <c r="AA96" s="70"/>
      <c r="AB96" s="70"/>
      <c r="AC96" s="70"/>
      <c r="AD96" s="70"/>
      <c r="AE96" s="70"/>
      <c r="AF96" s="70"/>
      <c r="AG96" s="84">
        <f>SUM(Z96:AF96)</f>
        <v>0</v>
      </c>
      <c r="AH96" s="70"/>
      <c r="AI96" s="70"/>
      <c r="AJ96" s="70"/>
      <c r="AK96" s="70"/>
      <c r="AL96" s="70"/>
      <c r="AM96" s="70"/>
      <c r="AN96" s="70"/>
      <c r="AO96" s="131"/>
      <c r="AP96" s="68">
        <f>SUM(AN96)</f>
        <v>0</v>
      </c>
      <c r="AQ96" s="91">
        <f>SUM(Y96,Q96,I96,AG96,AP96)</f>
        <v>0</v>
      </c>
      <c r="AR96" s="17"/>
      <c r="AS96" s="17"/>
      <c r="AT96" s="17"/>
      <c r="AV96" s="17"/>
      <c r="AW96" s="17"/>
      <c r="AX96" s="17"/>
      <c r="AY96" s="17"/>
      <c r="AZ96" s="17"/>
    </row>
    <row r="97" spans="1:52">
      <c r="A97" s="82" t="s">
        <v>12</v>
      </c>
      <c r="B97" s="69"/>
      <c r="C97" s="70"/>
      <c r="D97" s="70"/>
      <c r="E97" s="70"/>
      <c r="F97" s="70"/>
      <c r="G97" s="70"/>
      <c r="H97" s="70"/>
      <c r="I97" s="84">
        <f>SUM(B97:H97)</f>
        <v>0</v>
      </c>
      <c r="J97" s="70"/>
      <c r="K97" s="70"/>
      <c r="L97" s="70"/>
      <c r="M97" s="70"/>
      <c r="N97" s="70"/>
      <c r="O97" s="70"/>
      <c r="P97" s="70"/>
      <c r="Q97" s="84">
        <f>SUM(J97:P97)</f>
        <v>0</v>
      </c>
      <c r="R97" s="70"/>
      <c r="S97" s="70"/>
      <c r="T97" s="70"/>
      <c r="U97" s="70"/>
      <c r="V97" s="70"/>
      <c r="W97" s="70"/>
      <c r="X97" s="70"/>
      <c r="Y97" s="84">
        <f>SUM(R97:X97)</f>
        <v>0</v>
      </c>
      <c r="Z97" s="70"/>
      <c r="AA97" s="70"/>
      <c r="AB97" s="70"/>
      <c r="AC97" s="70"/>
      <c r="AD97" s="70"/>
      <c r="AE97" s="70"/>
      <c r="AF97" s="70"/>
      <c r="AG97" s="84">
        <f>SUM(Z97:AF97)</f>
        <v>0</v>
      </c>
      <c r="AH97" s="70"/>
      <c r="AI97" s="70"/>
      <c r="AJ97" s="70"/>
      <c r="AK97" s="70"/>
      <c r="AL97" s="70"/>
      <c r="AM97" s="70"/>
      <c r="AN97" s="70"/>
      <c r="AO97" s="131"/>
      <c r="AP97" s="68">
        <f t="shared" ref="AP97:AP98" si="77">SUM(AN97)</f>
        <v>0</v>
      </c>
      <c r="AQ97" s="91">
        <f t="shared" ref="AQ97:AQ98" si="78">SUM(Y97,Q97,I97,AG97,AP97)</f>
        <v>0</v>
      </c>
      <c r="AR97" s="132"/>
      <c r="AS97" s="17"/>
      <c r="AT97" s="17"/>
      <c r="AV97" s="17"/>
      <c r="AW97" s="17"/>
      <c r="AX97" s="17"/>
      <c r="AY97" s="17"/>
      <c r="AZ97" s="17"/>
    </row>
    <row r="98" spans="1:52">
      <c r="A98" s="82" t="s">
        <v>13</v>
      </c>
      <c r="B98" s="70"/>
      <c r="C98" s="70"/>
      <c r="D98" s="70"/>
      <c r="E98" s="70"/>
      <c r="F98" s="70"/>
      <c r="G98" s="70"/>
      <c r="H98" s="70"/>
      <c r="I98" s="84">
        <f>SUM(B98:H98)</f>
        <v>0</v>
      </c>
      <c r="J98" s="70"/>
      <c r="K98" s="70"/>
      <c r="L98" s="70"/>
      <c r="M98" s="70"/>
      <c r="N98" s="70"/>
      <c r="O98" s="70"/>
      <c r="P98" s="70">
        <f t="shared" ref="P98" si="79">P101+P102</f>
        <v>0</v>
      </c>
      <c r="Q98" s="84">
        <f>SUM(J98:P98)</f>
        <v>0</v>
      </c>
      <c r="R98" s="70"/>
      <c r="S98" s="70"/>
      <c r="T98" s="70"/>
      <c r="U98" s="70"/>
      <c r="V98" s="70"/>
      <c r="W98" s="70"/>
      <c r="X98" s="70"/>
      <c r="Y98" s="84">
        <f>SUM(R98:X98)</f>
        <v>0</v>
      </c>
      <c r="Z98" s="70"/>
      <c r="AA98" s="70"/>
      <c r="AB98" s="70"/>
      <c r="AC98" s="70"/>
      <c r="AD98" s="70"/>
      <c r="AE98" s="70"/>
      <c r="AF98" s="70"/>
      <c r="AG98" s="84">
        <f>SUM(Z98:AF98)</f>
        <v>0</v>
      </c>
      <c r="AH98" s="70"/>
      <c r="AI98" s="70"/>
      <c r="AJ98" s="70"/>
      <c r="AK98" s="70"/>
      <c r="AL98" s="70"/>
      <c r="AM98" s="70"/>
      <c r="AN98" s="70"/>
      <c r="AO98" s="131"/>
      <c r="AP98" s="68">
        <f t="shared" si="77"/>
        <v>0</v>
      </c>
      <c r="AQ98" s="91">
        <f t="shared" si="78"/>
        <v>0</v>
      </c>
      <c r="AR98" s="17" t="s">
        <v>14</v>
      </c>
      <c r="AS98" s="17"/>
      <c r="AT98" s="17"/>
      <c r="AV98" s="17"/>
      <c r="AW98" s="17"/>
      <c r="AX98" s="17"/>
      <c r="AY98" s="17"/>
      <c r="AZ98" s="17"/>
    </row>
    <row r="99" spans="1:52" ht="15.75" thickBot="1">
      <c r="A99" s="82" t="s">
        <v>15</v>
      </c>
      <c r="B99" s="74" t="e">
        <f t="shared" ref="B99:I99" si="80">B98/B96</f>
        <v>#DIV/0!</v>
      </c>
      <c r="C99" s="74" t="e">
        <f t="shared" si="80"/>
        <v>#DIV/0!</v>
      </c>
      <c r="D99" s="74" t="e">
        <f t="shared" si="80"/>
        <v>#DIV/0!</v>
      </c>
      <c r="E99" s="74" t="e">
        <f t="shared" si="80"/>
        <v>#DIV/0!</v>
      </c>
      <c r="F99" s="74" t="e">
        <f t="shared" si="80"/>
        <v>#DIV/0!</v>
      </c>
      <c r="G99" s="74" t="e">
        <f t="shared" si="80"/>
        <v>#DIV/0!</v>
      </c>
      <c r="H99" s="74" t="e">
        <f t="shared" si="80"/>
        <v>#DIV/0!</v>
      </c>
      <c r="I99" s="73" t="e">
        <f t="shared" si="80"/>
        <v>#DIV/0!</v>
      </c>
      <c r="J99" s="74" t="e">
        <f t="shared" ref="J99:R99" si="81">J98/J96</f>
        <v>#DIV/0!</v>
      </c>
      <c r="K99" s="74" t="e">
        <f t="shared" si="81"/>
        <v>#DIV/0!</v>
      </c>
      <c r="L99" s="74" t="e">
        <f t="shared" si="81"/>
        <v>#DIV/0!</v>
      </c>
      <c r="M99" s="74" t="e">
        <f t="shared" si="81"/>
        <v>#DIV/0!</v>
      </c>
      <c r="N99" s="74" t="e">
        <f t="shared" si="81"/>
        <v>#DIV/0!</v>
      </c>
      <c r="O99" s="74" t="e">
        <f t="shared" si="81"/>
        <v>#DIV/0!</v>
      </c>
      <c r="P99" s="74" t="e">
        <f t="shared" si="81"/>
        <v>#DIV/0!</v>
      </c>
      <c r="Q99" s="73" t="e">
        <f t="shared" si="81"/>
        <v>#DIV/0!</v>
      </c>
      <c r="R99" s="74" t="e">
        <f t="shared" si="81"/>
        <v>#DIV/0!</v>
      </c>
      <c r="S99" s="74" t="e">
        <f t="shared" ref="S99:Y99" si="82">S98/S96</f>
        <v>#DIV/0!</v>
      </c>
      <c r="T99" s="74" t="e">
        <f t="shared" si="82"/>
        <v>#DIV/0!</v>
      </c>
      <c r="U99" s="74" t="e">
        <f t="shared" si="82"/>
        <v>#DIV/0!</v>
      </c>
      <c r="V99" s="74" t="e">
        <f t="shared" si="82"/>
        <v>#DIV/0!</v>
      </c>
      <c r="W99" s="74" t="e">
        <f t="shared" si="82"/>
        <v>#DIV/0!</v>
      </c>
      <c r="X99" s="74" t="e">
        <f t="shared" si="82"/>
        <v>#DIV/0!</v>
      </c>
      <c r="Y99" s="73" t="e">
        <f t="shared" si="82"/>
        <v>#DIV/0!</v>
      </c>
      <c r="Z99" s="74" t="e">
        <f t="shared" ref="Z99:AG99" si="83">Z98/Z96</f>
        <v>#DIV/0!</v>
      </c>
      <c r="AA99" s="74" t="e">
        <f t="shared" si="83"/>
        <v>#DIV/0!</v>
      </c>
      <c r="AB99" s="74" t="e">
        <f t="shared" si="83"/>
        <v>#DIV/0!</v>
      </c>
      <c r="AC99" s="74" t="e">
        <f t="shared" si="83"/>
        <v>#DIV/0!</v>
      </c>
      <c r="AD99" s="74" t="e">
        <f t="shared" si="83"/>
        <v>#DIV/0!</v>
      </c>
      <c r="AE99" s="74" t="e">
        <f t="shared" si="83"/>
        <v>#DIV/0!</v>
      </c>
      <c r="AF99" s="74" t="e">
        <f t="shared" si="83"/>
        <v>#DIV/0!</v>
      </c>
      <c r="AG99" s="73" t="e">
        <f t="shared" si="83"/>
        <v>#DIV/0!</v>
      </c>
      <c r="AH99" s="74" t="e">
        <f t="shared" ref="AH99:AN99" si="84">AH98/AH96</f>
        <v>#DIV/0!</v>
      </c>
      <c r="AI99" s="74" t="e">
        <f t="shared" si="84"/>
        <v>#DIV/0!</v>
      </c>
      <c r="AJ99" s="74" t="e">
        <f t="shared" si="84"/>
        <v>#DIV/0!</v>
      </c>
      <c r="AK99" s="74" t="e">
        <f t="shared" si="84"/>
        <v>#DIV/0!</v>
      </c>
      <c r="AL99" s="74" t="e">
        <f t="shared" si="84"/>
        <v>#DIV/0!</v>
      </c>
      <c r="AM99" s="74" t="e">
        <f t="shared" si="84"/>
        <v>#DIV/0!</v>
      </c>
      <c r="AN99" s="74" t="e">
        <f t="shared" si="84"/>
        <v>#DIV/0!</v>
      </c>
      <c r="AO99" s="133"/>
      <c r="AP99" s="73" t="e">
        <f>AP98/AP96</f>
        <v>#DIV/0!</v>
      </c>
      <c r="AQ99" s="92" t="e">
        <f>AQ98/AQ96</f>
        <v>#DIV/0!</v>
      </c>
      <c r="AR99" s="17"/>
      <c r="AS99" s="17"/>
      <c r="AT99" s="17"/>
      <c r="AV99" s="17"/>
      <c r="AW99" s="17"/>
      <c r="AX99" s="17"/>
      <c r="AY99" s="17"/>
      <c r="AZ99" s="17"/>
    </row>
    <row r="100" spans="1:52">
      <c r="A100" s="75"/>
      <c r="B100" s="76"/>
      <c r="C100" s="76"/>
      <c r="D100" s="76"/>
      <c r="E100" s="76"/>
      <c r="F100" s="76"/>
      <c r="G100" s="85"/>
      <c r="H100" s="76"/>
      <c r="I100" s="75"/>
      <c r="J100" s="76"/>
      <c r="K100" s="76"/>
      <c r="L100" s="76"/>
      <c r="M100" s="76"/>
      <c r="N100" s="76"/>
      <c r="O100" s="76"/>
      <c r="P100" s="87"/>
      <c r="Q100" s="75"/>
      <c r="R100" s="88"/>
      <c r="S100" s="88"/>
      <c r="T100" s="88"/>
      <c r="U100" s="88"/>
      <c r="V100" s="88"/>
      <c r="W100" s="88"/>
      <c r="X100" s="88"/>
      <c r="Y100" s="75"/>
      <c r="Z100" s="87"/>
      <c r="AA100" s="76"/>
      <c r="AB100" s="76"/>
      <c r="AC100" s="76"/>
      <c r="AD100" s="76"/>
      <c r="AE100" s="76"/>
      <c r="AF100" s="76"/>
      <c r="AG100" s="75"/>
      <c r="AH100" s="76"/>
      <c r="AI100" s="87"/>
      <c r="AJ100" s="88"/>
      <c r="AK100" s="88"/>
      <c r="AL100" s="88"/>
      <c r="AM100" s="88"/>
      <c r="AN100" s="88"/>
      <c r="AO100" s="88"/>
      <c r="AP100" s="75"/>
      <c r="AQ100" s="17"/>
      <c r="AR100" s="17"/>
      <c r="AS100" s="17"/>
      <c r="AU100" s="17"/>
      <c r="AV100" s="17"/>
      <c r="AW100" s="17"/>
      <c r="AX100" s="17"/>
      <c r="AY100" s="17"/>
    </row>
    <row r="101" spans="1:52" s="18" customFormat="1">
      <c r="A101" s="78" t="s">
        <v>16</v>
      </c>
      <c r="B101" s="79"/>
      <c r="C101" s="79"/>
      <c r="D101" s="79"/>
      <c r="E101" s="79"/>
      <c r="F101" s="79"/>
      <c r="G101" s="79"/>
      <c r="H101" s="79"/>
      <c r="I101" s="78"/>
      <c r="J101" s="79"/>
      <c r="K101" s="79"/>
      <c r="L101" s="79"/>
      <c r="M101" s="79"/>
      <c r="N101" s="79"/>
      <c r="O101" s="79"/>
      <c r="P101" s="86"/>
      <c r="Q101" s="78"/>
      <c r="R101" s="79"/>
      <c r="S101" s="79"/>
      <c r="T101" s="79"/>
      <c r="U101" s="79"/>
      <c r="V101" s="79"/>
      <c r="W101" s="79"/>
      <c r="X101" s="79"/>
      <c r="Y101" s="78"/>
      <c r="Z101" s="79"/>
      <c r="AA101" s="79"/>
      <c r="AB101" s="79"/>
      <c r="AC101" s="79"/>
      <c r="AD101" s="79"/>
      <c r="AE101" s="79"/>
      <c r="AF101" s="79"/>
      <c r="AG101" s="78"/>
      <c r="AH101" s="79"/>
      <c r="AI101" s="79"/>
      <c r="AJ101" s="79"/>
      <c r="AK101" s="79"/>
      <c r="AL101" s="79"/>
      <c r="AM101" s="79"/>
      <c r="AN101" s="79"/>
      <c r="AO101" s="79"/>
      <c r="AP101" s="93" t="s">
        <v>16</v>
      </c>
      <c r="AR101" s="95"/>
      <c r="AS101" s="95"/>
      <c r="AU101" s="95"/>
      <c r="AV101" s="95"/>
      <c r="AW101" s="95"/>
      <c r="AX101" s="95"/>
      <c r="AY101" s="95"/>
    </row>
    <row r="102" spans="1:52" s="18" customFormat="1">
      <c r="A102" s="80" t="s">
        <v>17</v>
      </c>
      <c r="B102" s="57"/>
      <c r="C102" s="81"/>
      <c r="D102" s="57"/>
      <c r="E102" s="57"/>
      <c r="F102" s="81"/>
      <c r="G102" s="81"/>
      <c r="H102" s="81"/>
      <c r="I102" s="80"/>
      <c r="J102" s="81"/>
      <c r="K102" s="81"/>
      <c r="L102" s="57"/>
      <c r="M102" s="57"/>
      <c r="N102" s="81"/>
      <c r="O102" s="81"/>
      <c r="P102" s="57"/>
      <c r="Q102" s="80"/>
      <c r="R102" s="57"/>
      <c r="S102" s="57"/>
      <c r="T102" s="57"/>
      <c r="U102" s="57"/>
      <c r="V102" s="57"/>
      <c r="W102" s="57"/>
      <c r="X102" s="57"/>
      <c r="Y102" s="80"/>
      <c r="Z102" s="57"/>
      <c r="AA102" s="57"/>
      <c r="AB102" s="57"/>
      <c r="AC102" s="57"/>
      <c r="AD102" s="57"/>
      <c r="AE102" s="57"/>
      <c r="AF102" s="57"/>
      <c r="AG102" s="80"/>
      <c r="AH102" s="57"/>
      <c r="AI102" s="57"/>
      <c r="AJ102" s="57"/>
      <c r="AK102" s="57"/>
      <c r="AL102" s="89"/>
      <c r="AM102" s="57"/>
      <c r="AN102" s="57"/>
      <c r="AO102" s="57"/>
      <c r="AP102" s="94" t="s">
        <v>17</v>
      </c>
      <c r="AQ102" s="95"/>
      <c r="AR102" s="95"/>
      <c r="AS102" s="95"/>
      <c r="AT102" s="95"/>
    </row>
    <row r="103" spans="1:52" ht="15.75" thickBot="1">
      <c r="A103" s="48" t="s">
        <v>29</v>
      </c>
      <c r="B103" s="60" t="s">
        <v>3</v>
      </c>
      <c r="C103" s="60" t="s">
        <v>4</v>
      </c>
      <c r="D103" s="60" t="s">
        <v>4</v>
      </c>
      <c r="E103" s="60" t="s">
        <v>5</v>
      </c>
      <c r="F103" s="60" t="s">
        <v>6</v>
      </c>
      <c r="G103" s="60" t="s">
        <v>7</v>
      </c>
      <c r="H103" s="60" t="s">
        <v>2</v>
      </c>
      <c r="I103" s="60"/>
      <c r="J103" s="60" t="s">
        <v>3</v>
      </c>
      <c r="K103" s="60" t="s">
        <v>4</v>
      </c>
      <c r="L103" s="60" t="s">
        <v>4</v>
      </c>
      <c r="M103" s="60" t="s">
        <v>5</v>
      </c>
      <c r="N103" s="60" t="s">
        <v>6</v>
      </c>
      <c r="O103" s="60" t="s">
        <v>7</v>
      </c>
      <c r="P103" s="60" t="s">
        <v>2</v>
      </c>
      <c r="Q103" s="60"/>
      <c r="R103" s="60" t="s">
        <v>3</v>
      </c>
      <c r="S103" s="60" t="s">
        <v>4</v>
      </c>
      <c r="T103" s="60" t="s">
        <v>4</v>
      </c>
      <c r="U103" s="60" t="s">
        <v>5</v>
      </c>
      <c r="V103" s="60" t="s">
        <v>6</v>
      </c>
      <c r="W103" s="60" t="s">
        <v>7</v>
      </c>
      <c r="X103" s="60" t="s">
        <v>2</v>
      </c>
      <c r="Y103" s="60"/>
      <c r="Z103" s="60" t="s">
        <v>3</v>
      </c>
      <c r="AA103" s="60" t="s">
        <v>4</v>
      </c>
      <c r="AB103" s="60" t="s">
        <v>4</v>
      </c>
      <c r="AC103" s="60" t="s">
        <v>5</v>
      </c>
      <c r="AD103" s="60" t="s">
        <v>6</v>
      </c>
      <c r="AE103" s="60" t="s">
        <v>7</v>
      </c>
      <c r="AF103" s="60" t="s">
        <v>2</v>
      </c>
      <c r="AG103" s="60"/>
      <c r="AH103" s="60" t="s">
        <v>3</v>
      </c>
      <c r="AI103" s="60" t="s">
        <v>4</v>
      </c>
      <c r="AJ103" s="60" t="s">
        <v>4</v>
      </c>
      <c r="AK103" s="60" t="s">
        <v>5</v>
      </c>
      <c r="AL103" s="60" t="s">
        <v>6</v>
      </c>
      <c r="AM103" s="60" t="s">
        <v>7</v>
      </c>
      <c r="AN103" s="60" t="s">
        <v>2</v>
      </c>
      <c r="AO103" s="60"/>
      <c r="AP103" s="48"/>
      <c r="AQ103" s="58"/>
      <c r="AR103" s="58"/>
      <c r="AS103" s="58"/>
      <c r="AT103" s="58"/>
      <c r="AU103" s="58"/>
    </row>
    <row r="104" spans="1:52" ht="15.75" thickBot="1">
      <c r="A104" s="82" t="s">
        <v>8</v>
      </c>
      <c r="B104" s="65"/>
      <c r="C104" s="65"/>
      <c r="D104" s="66"/>
      <c r="E104" s="66">
        <v>44896</v>
      </c>
      <c r="F104" s="66">
        <v>44897</v>
      </c>
      <c r="G104" s="66">
        <v>44898</v>
      </c>
      <c r="H104" s="66">
        <v>44899</v>
      </c>
      <c r="I104" s="63" t="s">
        <v>9</v>
      </c>
      <c r="J104" s="66">
        <v>44900</v>
      </c>
      <c r="K104" s="66">
        <v>44901</v>
      </c>
      <c r="L104" s="66">
        <v>44902</v>
      </c>
      <c r="M104" s="66">
        <v>44903</v>
      </c>
      <c r="N104" s="66">
        <v>44904</v>
      </c>
      <c r="O104" s="66">
        <v>44905</v>
      </c>
      <c r="P104" s="66">
        <v>44906</v>
      </c>
      <c r="Q104" s="63" t="s">
        <v>9</v>
      </c>
      <c r="R104" s="66">
        <v>44907</v>
      </c>
      <c r="S104" s="66">
        <v>44908</v>
      </c>
      <c r="T104" s="66">
        <v>44909</v>
      </c>
      <c r="U104" s="66">
        <v>44910</v>
      </c>
      <c r="V104" s="66">
        <v>44911</v>
      </c>
      <c r="W104" s="66">
        <v>44912</v>
      </c>
      <c r="X104" s="66">
        <v>44913</v>
      </c>
      <c r="Y104" s="63" t="s">
        <v>9</v>
      </c>
      <c r="Z104" s="66">
        <v>44914</v>
      </c>
      <c r="AA104" s="66">
        <v>44915</v>
      </c>
      <c r="AB104" s="66">
        <v>44916</v>
      </c>
      <c r="AC104" s="66">
        <v>44917</v>
      </c>
      <c r="AD104" s="66">
        <v>44918</v>
      </c>
      <c r="AE104" s="66">
        <v>44919</v>
      </c>
      <c r="AF104" s="66">
        <v>44920</v>
      </c>
      <c r="AG104" s="63" t="s">
        <v>9</v>
      </c>
      <c r="AH104" s="66">
        <v>44921</v>
      </c>
      <c r="AI104" s="66">
        <v>44922</v>
      </c>
      <c r="AJ104" s="66">
        <v>44923</v>
      </c>
      <c r="AK104" s="66">
        <v>44924</v>
      </c>
      <c r="AL104" s="66">
        <v>44925</v>
      </c>
      <c r="AM104" s="66">
        <v>44926</v>
      </c>
      <c r="AN104" s="66">
        <v>44927</v>
      </c>
      <c r="AO104" s="130"/>
      <c r="AP104" s="63" t="s">
        <v>9</v>
      </c>
      <c r="AQ104" s="90" t="s">
        <v>10</v>
      </c>
      <c r="AV104" s="17"/>
      <c r="AW104" s="17"/>
      <c r="AX104" s="17"/>
      <c r="AY104" s="17"/>
      <c r="AZ104" s="17"/>
    </row>
    <row r="105" spans="1:52">
      <c r="A105" s="82" t="s">
        <v>11</v>
      </c>
      <c r="B105" s="69"/>
      <c r="C105" s="70"/>
      <c r="D105" s="70"/>
      <c r="E105" s="70"/>
      <c r="F105" s="70"/>
      <c r="G105" s="70"/>
      <c r="H105" s="70"/>
      <c r="I105" s="84">
        <f>SUM(B105:H105)</f>
        <v>0</v>
      </c>
      <c r="J105" s="70"/>
      <c r="K105" s="70"/>
      <c r="L105" s="70"/>
      <c r="M105" s="70"/>
      <c r="N105" s="70"/>
      <c r="O105" s="70"/>
      <c r="P105" s="70"/>
      <c r="Q105" s="84">
        <f>SUM(J105:P105)</f>
        <v>0</v>
      </c>
      <c r="R105" s="70"/>
      <c r="S105" s="70"/>
      <c r="T105" s="70"/>
      <c r="U105" s="70"/>
      <c r="V105" s="70"/>
      <c r="W105" s="70"/>
      <c r="X105" s="70"/>
      <c r="Y105" s="84">
        <f>SUM(R105:X105)</f>
        <v>0</v>
      </c>
      <c r="Z105" s="70"/>
      <c r="AA105" s="70"/>
      <c r="AB105" s="70"/>
      <c r="AC105" s="70"/>
      <c r="AD105" s="70"/>
      <c r="AE105" s="70"/>
      <c r="AF105" s="70"/>
      <c r="AG105" s="84">
        <f>SUM(Z105:AF105)</f>
        <v>0</v>
      </c>
      <c r="AH105" s="70"/>
      <c r="AI105" s="70"/>
      <c r="AJ105" s="70"/>
      <c r="AK105" s="70"/>
      <c r="AL105" s="70"/>
      <c r="AM105" s="70"/>
      <c r="AN105" s="70"/>
      <c r="AO105" s="131"/>
      <c r="AP105" s="84">
        <f>SUM(AN105)</f>
        <v>0</v>
      </c>
      <c r="AQ105" s="91">
        <f>SUM(Y105,Q105,I105,AG105,AP105)</f>
        <v>0</v>
      </c>
      <c r="AR105" s="17"/>
      <c r="AS105" s="17"/>
      <c r="AT105" s="17"/>
      <c r="AV105" s="17"/>
      <c r="AW105" s="17"/>
      <c r="AX105" s="17"/>
      <c r="AY105" s="17"/>
      <c r="AZ105" s="17"/>
    </row>
    <row r="106" spans="1:52">
      <c r="A106" s="82" t="s">
        <v>12</v>
      </c>
      <c r="B106" s="69"/>
      <c r="C106" s="70"/>
      <c r="D106" s="70"/>
      <c r="E106" s="70"/>
      <c r="F106" s="70"/>
      <c r="G106" s="70"/>
      <c r="H106" s="70"/>
      <c r="I106" s="84">
        <f>SUM(B106:H106)</f>
        <v>0</v>
      </c>
      <c r="J106" s="70"/>
      <c r="K106" s="70"/>
      <c r="L106" s="70"/>
      <c r="M106" s="70"/>
      <c r="N106" s="70"/>
      <c r="O106" s="70"/>
      <c r="P106" s="70"/>
      <c r="Q106" s="84">
        <f>SUM(J106:P106)</f>
        <v>0</v>
      </c>
      <c r="R106" s="70"/>
      <c r="S106" s="70"/>
      <c r="T106" s="70"/>
      <c r="U106" s="70"/>
      <c r="V106" s="70"/>
      <c r="W106" s="70"/>
      <c r="X106" s="70"/>
      <c r="Y106" s="84">
        <f>SUM(R106:X106)</f>
        <v>0</v>
      </c>
      <c r="Z106" s="70"/>
      <c r="AA106" s="70"/>
      <c r="AB106" s="70"/>
      <c r="AC106" s="70"/>
      <c r="AD106" s="70"/>
      <c r="AE106" s="70"/>
      <c r="AF106" s="70"/>
      <c r="AG106" s="84">
        <f>SUM(Z106:AF106)</f>
        <v>0</v>
      </c>
      <c r="AH106" s="70"/>
      <c r="AI106" s="70"/>
      <c r="AJ106" s="70"/>
      <c r="AK106" s="70"/>
      <c r="AL106" s="70"/>
      <c r="AM106" s="70"/>
      <c r="AN106" s="70"/>
      <c r="AO106" s="131"/>
      <c r="AP106" s="68">
        <f t="shared" ref="AP106:AP107" si="85">SUM(AN106)</f>
        <v>0</v>
      </c>
      <c r="AQ106" s="91">
        <f t="shared" ref="AQ106:AQ107" si="86">SUM(Y106,Q106,I106,AG106,AP106)</f>
        <v>0</v>
      </c>
      <c r="AR106" s="132"/>
      <c r="AS106" s="17"/>
      <c r="AT106" s="17"/>
      <c r="AV106" s="17"/>
      <c r="AW106" s="17"/>
      <c r="AX106" s="17"/>
      <c r="AY106" s="17"/>
      <c r="AZ106" s="17"/>
    </row>
    <row r="107" spans="1:52">
      <c r="A107" s="82" t="s">
        <v>13</v>
      </c>
      <c r="B107" s="70">
        <f>B110+B111</f>
        <v>0</v>
      </c>
      <c r="C107" s="70">
        <f t="shared" ref="C107" si="87">C110+C111</f>
        <v>0</v>
      </c>
      <c r="D107" s="70"/>
      <c r="E107" s="70"/>
      <c r="F107" s="70"/>
      <c r="G107" s="70"/>
      <c r="H107" s="70"/>
      <c r="I107" s="84">
        <f>SUM(B107:H107)</f>
        <v>0</v>
      </c>
      <c r="J107" s="70"/>
      <c r="K107" s="70"/>
      <c r="L107" s="70"/>
      <c r="M107" s="70"/>
      <c r="N107" s="70"/>
      <c r="O107" s="70"/>
      <c r="P107" s="70"/>
      <c r="Q107" s="84">
        <f>SUM(J107:P107)</f>
        <v>0</v>
      </c>
      <c r="R107" s="70"/>
      <c r="S107" s="70"/>
      <c r="T107" s="70"/>
      <c r="U107" s="70"/>
      <c r="V107" s="70"/>
      <c r="W107" s="70"/>
      <c r="X107" s="70"/>
      <c r="Y107" s="84">
        <f>SUM(R107:X107)</f>
        <v>0</v>
      </c>
      <c r="Z107" s="70"/>
      <c r="AA107" s="70"/>
      <c r="AB107" s="70"/>
      <c r="AC107" s="70"/>
      <c r="AD107" s="70"/>
      <c r="AE107" s="70"/>
      <c r="AF107" s="70"/>
      <c r="AG107" s="84">
        <f>SUM(Z107:AF107)</f>
        <v>0</v>
      </c>
      <c r="AH107" s="70">
        <f t="shared" ref="AH107:AN107" si="88">AH110+AH111</f>
        <v>0</v>
      </c>
      <c r="AI107" s="70">
        <f t="shared" si="88"/>
        <v>0</v>
      </c>
      <c r="AJ107" s="70">
        <f t="shared" si="88"/>
        <v>0</v>
      </c>
      <c r="AK107" s="70">
        <f t="shared" si="88"/>
        <v>0</v>
      </c>
      <c r="AL107" s="70">
        <f t="shared" si="88"/>
        <v>0</v>
      </c>
      <c r="AM107" s="70">
        <f t="shared" si="88"/>
        <v>0</v>
      </c>
      <c r="AN107" s="70">
        <f t="shared" si="88"/>
        <v>0</v>
      </c>
      <c r="AO107" s="131"/>
      <c r="AP107" s="68">
        <f t="shared" si="85"/>
        <v>0</v>
      </c>
      <c r="AQ107" s="91">
        <f t="shared" si="86"/>
        <v>0</v>
      </c>
      <c r="AR107" s="17" t="s">
        <v>14</v>
      </c>
      <c r="AS107" s="17"/>
      <c r="AT107" s="17"/>
      <c r="AV107" s="17"/>
      <c r="AW107" s="17"/>
      <c r="AX107" s="17"/>
      <c r="AY107" s="17"/>
      <c r="AZ107" s="17"/>
    </row>
    <row r="108" spans="1:52" ht="15.75" thickBot="1">
      <c r="A108" s="82" t="s">
        <v>15</v>
      </c>
      <c r="B108" s="74" t="e">
        <f t="shared" ref="B108:I108" si="89">B107/B105</f>
        <v>#DIV/0!</v>
      </c>
      <c r="C108" s="74" t="e">
        <f t="shared" si="89"/>
        <v>#DIV/0!</v>
      </c>
      <c r="D108" s="74" t="e">
        <f t="shared" si="89"/>
        <v>#DIV/0!</v>
      </c>
      <c r="E108" s="74" t="e">
        <f t="shared" si="89"/>
        <v>#DIV/0!</v>
      </c>
      <c r="F108" s="74" t="e">
        <f t="shared" si="89"/>
        <v>#DIV/0!</v>
      </c>
      <c r="G108" s="74" t="e">
        <f t="shared" si="89"/>
        <v>#DIV/0!</v>
      </c>
      <c r="H108" s="74" t="e">
        <f t="shared" si="89"/>
        <v>#DIV/0!</v>
      </c>
      <c r="I108" s="73" t="e">
        <f t="shared" si="89"/>
        <v>#DIV/0!</v>
      </c>
      <c r="J108" s="74" t="e">
        <f t="shared" ref="J108:R108" si="90">J107/J105</f>
        <v>#DIV/0!</v>
      </c>
      <c r="K108" s="74" t="e">
        <f t="shared" si="90"/>
        <v>#DIV/0!</v>
      </c>
      <c r="L108" s="74" t="e">
        <f t="shared" si="90"/>
        <v>#DIV/0!</v>
      </c>
      <c r="M108" s="74" t="e">
        <f t="shared" si="90"/>
        <v>#DIV/0!</v>
      </c>
      <c r="N108" s="74" t="e">
        <f t="shared" si="90"/>
        <v>#DIV/0!</v>
      </c>
      <c r="O108" s="74" t="e">
        <f t="shared" si="90"/>
        <v>#DIV/0!</v>
      </c>
      <c r="P108" s="74" t="e">
        <f t="shared" si="90"/>
        <v>#DIV/0!</v>
      </c>
      <c r="Q108" s="73" t="e">
        <f t="shared" si="90"/>
        <v>#DIV/0!</v>
      </c>
      <c r="R108" s="74" t="e">
        <f t="shared" si="90"/>
        <v>#DIV/0!</v>
      </c>
      <c r="S108" s="74" t="e">
        <f t="shared" ref="S108:Y108" si="91">S107/S105</f>
        <v>#DIV/0!</v>
      </c>
      <c r="T108" s="74" t="e">
        <f t="shared" si="91"/>
        <v>#DIV/0!</v>
      </c>
      <c r="U108" s="74" t="e">
        <f t="shared" si="91"/>
        <v>#DIV/0!</v>
      </c>
      <c r="V108" s="74" t="e">
        <f t="shared" si="91"/>
        <v>#DIV/0!</v>
      </c>
      <c r="W108" s="74" t="e">
        <f t="shared" si="91"/>
        <v>#DIV/0!</v>
      </c>
      <c r="X108" s="74" t="e">
        <f t="shared" si="91"/>
        <v>#DIV/0!</v>
      </c>
      <c r="Y108" s="73" t="e">
        <f t="shared" si="91"/>
        <v>#DIV/0!</v>
      </c>
      <c r="Z108" s="74" t="e">
        <f t="shared" ref="Z108:AG108" si="92">Z107/Z105</f>
        <v>#DIV/0!</v>
      </c>
      <c r="AA108" s="74" t="e">
        <f t="shared" si="92"/>
        <v>#DIV/0!</v>
      </c>
      <c r="AB108" s="74" t="e">
        <f t="shared" si="92"/>
        <v>#DIV/0!</v>
      </c>
      <c r="AC108" s="74" t="e">
        <f t="shared" si="92"/>
        <v>#DIV/0!</v>
      </c>
      <c r="AD108" s="74" t="e">
        <f t="shared" si="92"/>
        <v>#DIV/0!</v>
      </c>
      <c r="AE108" s="74" t="e">
        <f t="shared" si="92"/>
        <v>#DIV/0!</v>
      </c>
      <c r="AF108" s="74" t="e">
        <f t="shared" si="92"/>
        <v>#DIV/0!</v>
      </c>
      <c r="AG108" s="73" t="e">
        <f t="shared" si="92"/>
        <v>#DIV/0!</v>
      </c>
      <c r="AH108" s="74" t="e">
        <f t="shared" ref="AH108:AN108" si="93">AH107/AH105</f>
        <v>#DIV/0!</v>
      </c>
      <c r="AI108" s="74" t="e">
        <f t="shared" si="93"/>
        <v>#DIV/0!</v>
      </c>
      <c r="AJ108" s="74" t="e">
        <f t="shared" si="93"/>
        <v>#DIV/0!</v>
      </c>
      <c r="AK108" s="74" t="e">
        <f t="shared" si="93"/>
        <v>#DIV/0!</v>
      </c>
      <c r="AL108" s="74" t="e">
        <f t="shared" si="93"/>
        <v>#DIV/0!</v>
      </c>
      <c r="AM108" s="74" t="e">
        <f t="shared" si="93"/>
        <v>#DIV/0!</v>
      </c>
      <c r="AN108" s="74" t="e">
        <f t="shared" si="93"/>
        <v>#DIV/0!</v>
      </c>
      <c r="AO108" s="133"/>
      <c r="AP108" s="73" t="e">
        <f>AP107/AP105</f>
        <v>#DIV/0!</v>
      </c>
      <c r="AQ108" s="92" t="e">
        <f>AQ107/AQ105</f>
        <v>#DIV/0!</v>
      </c>
      <c r="AR108" s="17"/>
      <c r="AS108" s="17"/>
      <c r="AT108" s="17"/>
      <c r="AV108" s="17"/>
      <c r="AW108" s="17"/>
      <c r="AX108" s="17"/>
      <c r="AY108" s="17"/>
      <c r="AZ108" s="17"/>
    </row>
    <row r="109" spans="1:52">
      <c r="A109" s="75"/>
      <c r="B109" s="76"/>
      <c r="C109" s="76"/>
      <c r="D109" s="76"/>
      <c r="E109" s="76"/>
      <c r="F109" s="76"/>
      <c r="G109" s="85"/>
      <c r="H109" s="76"/>
      <c r="I109" s="75"/>
      <c r="J109" s="76"/>
      <c r="K109" s="76"/>
      <c r="L109" s="76"/>
      <c r="M109" s="76"/>
      <c r="N109" s="76"/>
      <c r="O109" s="76"/>
      <c r="P109" s="87"/>
      <c r="Q109" s="75"/>
      <c r="R109" s="88"/>
      <c r="S109" s="88"/>
      <c r="T109" s="88"/>
      <c r="U109" s="88"/>
      <c r="V109" s="88"/>
      <c r="W109" s="88"/>
      <c r="X109" s="88"/>
      <c r="Y109" s="75"/>
      <c r="Z109" s="87"/>
      <c r="AA109" s="76"/>
      <c r="AB109" s="76"/>
      <c r="AC109" s="76"/>
      <c r="AD109" s="76"/>
      <c r="AE109" s="76"/>
      <c r="AF109" s="76"/>
      <c r="AG109" s="75"/>
      <c r="AH109" s="76"/>
      <c r="AI109" s="87"/>
      <c r="AJ109" s="88"/>
      <c r="AK109" s="88"/>
      <c r="AL109" s="88"/>
      <c r="AM109" s="88"/>
      <c r="AN109" s="88"/>
      <c r="AO109" s="88"/>
      <c r="AP109" s="75"/>
      <c r="AQ109" s="17"/>
      <c r="AR109" s="17"/>
      <c r="AS109" s="17"/>
      <c r="AU109" s="17"/>
      <c r="AV109" s="17"/>
      <c r="AW109" s="17"/>
      <c r="AX109" s="17"/>
      <c r="AY109" s="17"/>
    </row>
    <row r="110" spans="1:52" s="18" customFormat="1">
      <c r="A110" s="78" t="s">
        <v>16</v>
      </c>
      <c r="B110" s="79"/>
      <c r="C110" s="79"/>
      <c r="D110" s="79"/>
      <c r="E110" s="79"/>
      <c r="F110" s="79"/>
      <c r="G110" s="86"/>
      <c r="H110" s="79"/>
      <c r="I110" s="78"/>
      <c r="J110" s="79"/>
      <c r="K110" s="79"/>
      <c r="L110" s="79"/>
      <c r="M110" s="79"/>
      <c r="N110" s="79"/>
      <c r="O110" s="79"/>
      <c r="P110" s="86"/>
      <c r="Q110" s="78"/>
      <c r="R110" s="79"/>
      <c r="S110" s="79"/>
      <c r="T110" s="79"/>
      <c r="U110" s="79"/>
      <c r="V110" s="79"/>
      <c r="W110" s="79"/>
      <c r="X110" s="79"/>
      <c r="Y110" s="78"/>
      <c r="Z110" s="79"/>
      <c r="AA110" s="79"/>
      <c r="AB110" s="79"/>
      <c r="AC110" s="79"/>
      <c r="AD110" s="79"/>
      <c r="AE110" s="79"/>
      <c r="AF110" s="79"/>
      <c r="AG110" s="78"/>
      <c r="AH110" s="79"/>
      <c r="AI110" s="86"/>
      <c r="AJ110" s="79"/>
      <c r="AK110" s="79"/>
      <c r="AL110" s="79"/>
      <c r="AM110" s="79"/>
      <c r="AN110" s="79"/>
      <c r="AO110" s="79"/>
      <c r="AP110" s="93" t="s">
        <v>16</v>
      </c>
      <c r="AR110" s="95"/>
      <c r="AS110" s="95"/>
      <c r="AU110" s="95"/>
      <c r="AV110" s="95"/>
      <c r="AW110" s="95"/>
      <c r="AX110" s="95"/>
      <c r="AY110" s="95"/>
    </row>
    <row r="111" spans="1:52" s="18" customFormat="1">
      <c r="A111" s="80" t="s">
        <v>17</v>
      </c>
      <c r="B111" s="57"/>
      <c r="C111" s="81"/>
      <c r="D111" s="57"/>
      <c r="E111" s="57"/>
      <c r="F111" s="81"/>
      <c r="G111" s="81"/>
      <c r="H111" s="81"/>
      <c r="I111" s="80"/>
      <c r="J111" s="81"/>
      <c r="K111" s="81"/>
      <c r="L111" s="57"/>
      <c r="M111" s="57"/>
      <c r="N111" s="81"/>
      <c r="O111" s="81"/>
      <c r="P111" s="57"/>
      <c r="Q111" s="80"/>
      <c r="R111" s="57"/>
      <c r="S111" s="57"/>
      <c r="T111" s="57"/>
      <c r="U111" s="57"/>
      <c r="V111" s="57"/>
      <c r="W111" s="57"/>
      <c r="X111" s="57"/>
      <c r="Y111" s="80"/>
      <c r="Z111" s="57"/>
      <c r="AA111" s="57"/>
      <c r="AB111" s="57"/>
      <c r="AC111" s="57"/>
      <c r="AD111" s="57"/>
      <c r="AE111" s="57"/>
      <c r="AF111" s="57"/>
      <c r="AG111" s="80"/>
      <c r="AH111" s="57"/>
      <c r="AI111" s="57"/>
      <c r="AJ111" s="57"/>
      <c r="AK111" s="57"/>
      <c r="AL111" s="89"/>
      <c r="AM111" s="57"/>
      <c r="AN111" s="57"/>
      <c r="AO111" s="57"/>
      <c r="AP111" s="94" t="s">
        <v>17</v>
      </c>
      <c r="AQ111" s="95"/>
      <c r="AR111" s="95"/>
      <c r="AS111" s="95"/>
      <c r="AT111" s="95"/>
    </row>
    <row r="112" spans="1:52">
      <c r="A112" s="1"/>
      <c r="B112" s="17"/>
      <c r="C112" s="17"/>
      <c r="D112" s="17"/>
      <c r="E112" s="17"/>
      <c r="F112" s="17"/>
      <c r="G112" s="17"/>
      <c r="H112" s="17"/>
      <c r="I112" s="1"/>
      <c r="J112" s="17"/>
      <c r="K112" s="17"/>
      <c r="L112" s="17"/>
      <c r="M112" s="17"/>
      <c r="N112" s="17"/>
      <c r="O112" s="17"/>
      <c r="P112" s="17"/>
      <c r="Q112" s="1"/>
      <c r="R112" s="17"/>
      <c r="S112" s="17"/>
      <c r="T112" s="17"/>
      <c r="U112" s="17"/>
      <c r="V112" s="17"/>
      <c r="W112" s="17"/>
      <c r="X112" s="17"/>
      <c r="Y112" s="1"/>
      <c r="Z112" s="17"/>
      <c r="AA112" s="17"/>
      <c r="AB112" s="17"/>
      <c r="AC112" s="17"/>
      <c r="AD112" s="17"/>
      <c r="AE112" s="17"/>
      <c r="AF112" s="17"/>
      <c r="AG112" s="1"/>
      <c r="AH112" s="17"/>
      <c r="AI112" s="17"/>
      <c r="AJ112" s="17"/>
      <c r="AK112" s="58"/>
      <c r="AL112" s="58"/>
      <c r="AM112" s="58"/>
      <c r="AN112" s="58"/>
      <c r="AO112" s="58"/>
      <c r="AP112" s="1"/>
      <c r="AQ112" s="58"/>
      <c r="AR112" s="58"/>
      <c r="AS112" s="58"/>
      <c r="AT112" s="58"/>
    </row>
    <row r="113" spans="1:4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58"/>
      <c r="AL113" s="58"/>
      <c r="AM113" s="58"/>
      <c r="AN113" s="58"/>
      <c r="AO113" s="58"/>
      <c r="AP113" s="1"/>
      <c r="AQ113" s="58"/>
      <c r="AR113" s="58"/>
      <c r="AS113" s="58"/>
      <c r="AT113" s="58"/>
    </row>
    <row r="114" spans="1:4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58"/>
      <c r="AL114" s="58"/>
      <c r="AM114" s="58"/>
      <c r="AN114" s="58"/>
      <c r="AO114" s="58"/>
      <c r="AP114" s="1"/>
      <c r="AQ114" s="58"/>
      <c r="AR114" s="58"/>
      <c r="AS114" s="58"/>
      <c r="AT114" s="58"/>
    </row>
    <row r="115" spans="1:46">
      <c r="AK115" s="58"/>
      <c r="AL115" s="58"/>
      <c r="AM115" s="58"/>
      <c r="AN115" s="58"/>
      <c r="AO115" s="58"/>
      <c r="AQ115" s="58"/>
      <c r="AR115" s="58"/>
      <c r="AS115" s="58"/>
      <c r="AT115" s="58"/>
    </row>
  </sheetData>
  <pageMargins left="0.69930555555555596" right="0.69930555555555596" top="0.75" bottom="0.75" header="0.3" footer="0.3"/>
  <pageSetup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12"/>
  <sheetViews>
    <sheetView tabSelected="1" topLeftCell="A43" zoomScale="80" zoomScaleNormal="80" workbookViewId="0">
      <pane xSplit="1" topLeftCell="B1" activePane="topRight" state="frozen"/>
      <selection pane="topRight" activeCell="G60" sqref="G60"/>
    </sheetView>
  </sheetViews>
  <sheetFormatPr defaultColWidth="9.140625" defaultRowHeight="15"/>
  <cols>
    <col min="1" max="1" width="21.85546875" customWidth="1"/>
    <col min="2" max="43" width="11.140625" customWidth="1"/>
    <col min="44" max="44" width="10.5703125" customWidth="1"/>
  </cols>
  <sheetData>
    <row r="1" spans="1:44">
      <c r="A1" s="174" t="s">
        <v>105</v>
      </c>
    </row>
    <row r="2" spans="1:44">
      <c r="A2" s="174" t="s">
        <v>30</v>
      </c>
    </row>
    <row r="3" spans="1:44">
      <c r="A3" s="48"/>
    </row>
    <row r="4" spans="1:44" ht="15.75" thickBot="1">
      <c r="A4" s="48" t="s">
        <v>1</v>
      </c>
      <c r="B4" s="60" t="s">
        <v>2</v>
      </c>
      <c r="C4" s="60" t="s">
        <v>3</v>
      </c>
      <c r="D4" s="60" t="s">
        <v>4</v>
      </c>
      <c r="E4" s="60" t="s">
        <v>4</v>
      </c>
      <c r="F4" s="60" t="s">
        <v>5</v>
      </c>
      <c r="G4" s="60" t="s">
        <v>6</v>
      </c>
      <c r="H4" s="60" t="s">
        <v>7</v>
      </c>
      <c r="I4" s="60" t="s">
        <v>2</v>
      </c>
      <c r="J4" s="60"/>
      <c r="K4" s="60" t="s">
        <v>3</v>
      </c>
      <c r="L4" s="60" t="s">
        <v>4</v>
      </c>
      <c r="M4" s="60" t="s">
        <v>4</v>
      </c>
      <c r="N4" s="60" t="s">
        <v>5</v>
      </c>
      <c r="O4" s="60" t="s">
        <v>6</v>
      </c>
      <c r="P4" s="60" t="s">
        <v>7</v>
      </c>
      <c r="Q4" s="60" t="s">
        <v>2</v>
      </c>
      <c r="R4" s="60"/>
      <c r="S4" s="60" t="s">
        <v>3</v>
      </c>
      <c r="T4" s="60" t="s">
        <v>4</v>
      </c>
      <c r="U4" s="60" t="s">
        <v>4</v>
      </c>
      <c r="V4" s="60" t="s">
        <v>5</v>
      </c>
      <c r="W4" s="60" t="s">
        <v>6</v>
      </c>
      <c r="X4" s="60" t="s">
        <v>7</v>
      </c>
      <c r="Y4" s="60" t="s">
        <v>2</v>
      </c>
      <c r="Z4" s="60"/>
      <c r="AA4" s="60" t="s">
        <v>3</v>
      </c>
      <c r="AB4" s="60" t="s">
        <v>4</v>
      </c>
      <c r="AC4" s="60" t="s">
        <v>4</v>
      </c>
      <c r="AD4" s="60" t="s">
        <v>5</v>
      </c>
      <c r="AE4" s="60" t="s">
        <v>6</v>
      </c>
      <c r="AF4" s="60" t="s">
        <v>7</v>
      </c>
      <c r="AG4" s="60" t="s">
        <v>2</v>
      </c>
      <c r="AH4" s="60"/>
      <c r="AI4" s="60" t="s">
        <v>3</v>
      </c>
      <c r="AJ4" s="60" t="s">
        <v>4</v>
      </c>
      <c r="AK4" s="60" t="s">
        <v>4</v>
      </c>
      <c r="AL4" s="60" t="s">
        <v>5</v>
      </c>
      <c r="AM4" s="60" t="s">
        <v>6</v>
      </c>
      <c r="AN4" s="60" t="s">
        <v>7</v>
      </c>
      <c r="AO4" s="60" t="s">
        <v>2</v>
      </c>
      <c r="AP4" s="173" t="s">
        <v>3</v>
      </c>
      <c r="AQ4" s="17"/>
    </row>
    <row r="5" spans="1:44" ht="15.75" thickBot="1">
      <c r="A5" s="61" t="s">
        <v>8</v>
      </c>
      <c r="B5" s="62"/>
      <c r="C5" s="64"/>
      <c r="D5" s="65"/>
      <c r="E5" s="65"/>
      <c r="F5" s="65"/>
      <c r="G5" s="66"/>
      <c r="H5" s="66">
        <v>44562</v>
      </c>
      <c r="I5" s="66">
        <v>44563</v>
      </c>
      <c r="J5" s="63" t="s">
        <v>9</v>
      </c>
      <c r="K5" s="66">
        <v>44564</v>
      </c>
      <c r="L5" s="66">
        <v>44565</v>
      </c>
      <c r="M5" s="66">
        <v>44566</v>
      </c>
      <c r="N5" s="66">
        <v>44567</v>
      </c>
      <c r="O5" s="66">
        <v>44568</v>
      </c>
      <c r="P5" s="66">
        <v>44569</v>
      </c>
      <c r="Q5" s="66">
        <v>44570</v>
      </c>
      <c r="R5" s="63" t="s">
        <v>9</v>
      </c>
      <c r="S5" s="66">
        <v>44571</v>
      </c>
      <c r="T5" s="66">
        <v>44572</v>
      </c>
      <c r="U5" s="66">
        <v>44573</v>
      </c>
      <c r="V5" s="66">
        <v>44574</v>
      </c>
      <c r="W5" s="66">
        <v>44575</v>
      </c>
      <c r="X5" s="66">
        <v>44576</v>
      </c>
      <c r="Y5" s="66">
        <v>44577</v>
      </c>
      <c r="Z5" s="63" t="s">
        <v>9</v>
      </c>
      <c r="AA5" s="66">
        <v>44578</v>
      </c>
      <c r="AB5" s="66">
        <v>44579</v>
      </c>
      <c r="AC5" s="66">
        <v>44580</v>
      </c>
      <c r="AD5" s="66">
        <v>44581</v>
      </c>
      <c r="AE5" s="66">
        <v>44582</v>
      </c>
      <c r="AF5" s="66">
        <v>44583</v>
      </c>
      <c r="AG5" s="66">
        <v>44584</v>
      </c>
      <c r="AH5" s="63" t="s">
        <v>9</v>
      </c>
      <c r="AI5" s="66">
        <v>44585</v>
      </c>
      <c r="AJ5" s="66">
        <v>44586</v>
      </c>
      <c r="AK5" s="66">
        <v>44587</v>
      </c>
      <c r="AL5" s="66">
        <v>44588</v>
      </c>
      <c r="AM5" s="66">
        <v>44589</v>
      </c>
      <c r="AN5" s="66">
        <v>44590</v>
      </c>
      <c r="AO5" s="66">
        <v>44591</v>
      </c>
      <c r="AP5" s="66">
        <v>44592</v>
      </c>
      <c r="AQ5" s="63" t="s">
        <v>9</v>
      </c>
      <c r="AR5" s="90" t="s">
        <v>10</v>
      </c>
    </row>
    <row r="6" spans="1:44">
      <c r="A6" s="67" t="s">
        <v>11</v>
      </c>
      <c r="B6" s="62"/>
      <c r="C6" s="69"/>
      <c r="D6" s="70"/>
      <c r="E6" s="70"/>
      <c r="F6" s="70"/>
      <c r="G6" s="70"/>
      <c r="H6" s="70"/>
      <c r="I6" s="70"/>
      <c r="J6" s="84">
        <f>SUM(C6:I6)</f>
        <v>0</v>
      </c>
      <c r="K6" s="70"/>
      <c r="L6" s="70">
        <v>11537.9272</v>
      </c>
      <c r="M6" s="70">
        <v>14760.941349999999</v>
      </c>
      <c r="N6" s="70">
        <v>12615.669190000001</v>
      </c>
      <c r="O6" s="70">
        <v>0</v>
      </c>
      <c r="P6" s="70">
        <v>0</v>
      </c>
      <c r="Q6" s="70">
        <v>0</v>
      </c>
      <c r="R6" s="84">
        <f>SUM(K6:Q6)</f>
        <v>38914.53774</v>
      </c>
      <c r="S6" s="70">
        <v>15192.83149</v>
      </c>
      <c r="T6" s="70">
        <v>21711.31079</v>
      </c>
      <c r="U6" s="70">
        <v>21521.938760000001</v>
      </c>
      <c r="V6" s="70">
        <v>12613.819030000001</v>
      </c>
      <c r="W6" s="70">
        <v>0</v>
      </c>
      <c r="X6" s="70">
        <v>0</v>
      </c>
      <c r="Y6" s="70">
        <v>0</v>
      </c>
      <c r="Z6" s="84">
        <f>SUM(S6:Y6)</f>
        <v>71039.900070000003</v>
      </c>
      <c r="AA6" s="70">
        <v>16434.728899999998</v>
      </c>
      <c r="AB6" s="70">
        <v>8281.9125800000002</v>
      </c>
      <c r="AC6" s="70">
        <v>10347.9478</v>
      </c>
      <c r="AD6" s="70">
        <v>18410.245320000002</v>
      </c>
      <c r="AE6" s="70">
        <v>0</v>
      </c>
      <c r="AF6" s="70">
        <v>0</v>
      </c>
      <c r="AG6" s="70">
        <v>0</v>
      </c>
      <c r="AH6" s="84">
        <f>SUM(AA6:AG6)</f>
        <v>53474.834600000002</v>
      </c>
      <c r="AI6" s="70">
        <v>24952.296600000001</v>
      </c>
      <c r="AJ6" s="70">
        <v>12884.00037</v>
      </c>
      <c r="AK6" s="70">
        <v>14123.10908</v>
      </c>
      <c r="AL6" s="70">
        <v>30381</v>
      </c>
      <c r="AM6" s="70"/>
      <c r="AN6" s="70">
        <v>0</v>
      </c>
      <c r="AO6" s="70">
        <v>0</v>
      </c>
      <c r="AP6" s="70">
        <v>21361.770100000002</v>
      </c>
      <c r="AQ6" s="84">
        <f>SUM(AI6:AP6)</f>
        <v>103702.17615000001</v>
      </c>
      <c r="AR6" s="91">
        <f>+J6+R6+Z6+AH6+AQ6</f>
        <v>267131.44856000005</v>
      </c>
    </row>
    <row r="7" spans="1:44">
      <c r="A7" s="67" t="s">
        <v>12</v>
      </c>
      <c r="B7" s="62"/>
      <c r="C7" s="69"/>
      <c r="D7" s="70"/>
      <c r="E7" s="70"/>
      <c r="F7" s="70"/>
      <c r="G7" s="70">
        <v>0</v>
      </c>
      <c r="H7" s="70">
        <v>0</v>
      </c>
      <c r="I7" s="70">
        <v>0</v>
      </c>
      <c r="J7" s="84">
        <f>SUM(C7:I7)</f>
        <v>0</v>
      </c>
      <c r="K7" s="70"/>
      <c r="L7" s="70"/>
      <c r="M7" s="70"/>
      <c r="N7" s="70"/>
      <c r="O7" s="70"/>
      <c r="P7" s="70"/>
      <c r="Q7" s="70"/>
      <c r="R7" s="84">
        <f>SUM(K7:Q7)</f>
        <v>0</v>
      </c>
      <c r="S7" s="70"/>
      <c r="T7" s="70"/>
      <c r="U7" s="70"/>
      <c r="V7" s="70"/>
      <c r="W7" s="70"/>
      <c r="X7" s="70"/>
      <c r="Y7" s="70"/>
      <c r="Z7" s="84">
        <f>SUM(S7:Y7)</f>
        <v>0</v>
      </c>
      <c r="AA7" s="70"/>
      <c r="AB7" s="70"/>
      <c r="AC7" s="70"/>
      <c r="AD7" s="70"/>
      <c r="AE7" s="70"/>
      <c r="AF7" s="70"/>
      <c r="AG7" s="70"/>
      <c r="AH7" s="84">
        <f>SUM(AA7:AG7)</f>
        <v>0</v>
      </c>
      <c r="AI7" s="70"/>
      <c r="AJ7" s="70"/>
      <c r="AK7" s="70"/>
      <c r="AL7" s="70"/>
      <c r="AM7" s="70"/>
      <c r="AN7" s="70"/>
      <c r="AO7" s="70"/>
      <c r="AP7" s="70"/>
      <c r="AQ7" s="84">
        <f t="shared" ref="AQ7:AQ8" si="0">SUM(AI7:AP7)</f>
        <v>0</v>
      </c>
      <c r="AR7" s="91">
        <f t="shared" ref="AR7:AR8" si="1">+J7+R7+Z7+AH7+AQ7</f>
        <v>0</v>
      </c>
    </row>
    <row r="8" spans="1:44" ht="15.75" thickBot="1">
      <c r="A8" s="71" t="s">
        <v>13</v>
      </c>
      <c r="B8" s="70"/>
      <c r="C8" s="70"/>
      <c r="D8" s="70"/>
      <c r="E8" s="70"/>
      <c r="F8" s="70"/>
      <c r="G8" s="70">
        <f>'P2'!B6</f>
        <v>0</v>
      </c>
      <c r="H8" s="70">
        <f>'P2'!C6</f>
        <v>0</v>
      </c>
      <c r="I8" s="70">
        <f>'P2'!D6</f>
        <v>0</v>
      </c>
      <c r="J8" s="84">
        <f>SUM(C8:I8)</f>
        <v>0</v>
      </c>
      <c r="K8" s="70"/>
      <c r="L8" s="70"/>
      <c r="M8" s="70">
        <f>'P2'!G6</f>
        <v>0</v>
      </c>
      <c r="N8" s="70"/>
      <c r="O8" s="70"/>
      <c r="P8" s="70">
        <f>'P2'!J6</f>
        <v>0</v>
      </c>
      <c r="Q8" s="70">
        <f>'P2'!K6</f>
        <v>0</v>
      </c>
      <c r="R8" s="84">
        <f>SUM(K8:Q8)</f>
        <v>0</v>
      </c>
      <c r="S8" s="70"/>
      <c r="T8" s="70"/>
      <c r="U8" s="70"/>
      <c r="V8" s="70"/>
      <c r="W8" s="70"/>
      <c r="X8" s="70"/>
      <c r="Y8" s="70"/>
      <c r="Z8" s="84">
        <f>SUM(S8:Y8)</f>
        <v>0</v>
      </c>
      <c r="AA8" s="70"/>
      <c r="AB8" s="70"/>
      <c r="AC8" s="70"/>
      <c r="AD8" s="70"/>
      <c r="AE8" s="70"/>
      <c r="AF8" s="70"/>
      <c r="AG8" s="70"/>
      <c r="AH8" s="84">
        <f>SUM(AA8:AG8)</f>
        <v>0</v>
      </c>
      <c r="AI8" s="70"/>
      <c r="AJ8" s="70"/>
      <c r="AK8" s="70"/>
      <c r="AL8" s="70"/>
      <c r="AM8" s="70"/>
      <c r="AN8" s="70">
        <f>'P2'!AE6</f>
        <v>0</v>
      </c>
      <c r="AO8" s="70">
        <f>'P2'!AF6</f>
        <v>0</v>
      </c>
      <c r="AP8" s="70">
        <f>'P2'!AG6</f>
        <v>0</v>
      </c>
      <c r="AQ8" s="84">
        <f t="shared" si="0"/>
        <v>0</v>
      </c>
      <c r="AR8" s="91">
        <f t="shared" si="1"/>
        <v>0</v>
      </c>
    </row>
    <row r="9" spans="1:44" ht="15.75" thickBot="1">
      <c r="A9" s="61" t="s">
        <v>15</v>
      </c>
      <c r="B9" s="72" t="e">
        <f>B8/B6</f>
        <v>#DIV/0!</v>
      </c>
      <c r="C9" s="74" t="e">
        <f t="shared" ref="C9:AO9" si="2">C8/C6</f>
        <v>#DIV/0!</v>
      </c>
      <c r="D9" s="74" t="e">
        <f t="shared" si="2"/>
        <v>#DIV/0!</v>
      </c>
      <c r="E9" s="74" t="e">
        <f t="shared" si="2"/>
        <v>#DIV/0!</v>
      </c>
      <c r="F9" s="74" t="e">
        <f t="shared" si="2"/>
        <v>#DIV/0!</v>
      </c>
      <c r="G9" s="74" t="e">
        <f t="shared" si="2"/>
        <v>#DIV/0!</v>
      </c>
      <c r="H9" s="74" t="e">
        <f t="shared" si="2"/>
        <v>#DIV/0!</v>
      </c>
      <c r="I9" s="74" t="e">
        <f t="shared" si="2"/>
        <v>#DIV/0!</v>
      </c>
      <c r="J9" s="73" t="e">
        <f t="shared" si="2"/>
        <v>#DIV/0!</v>
      </c>
      <c r="K9" s="74" t="e">
        <f t="shared" si="2"/>
        <v>#DIV/0!</v>
      </c>
      <c r="L9" s="74">
        <f t="shared" si="2"/>
        <v>0</v>
      </c>
      <c r="M9" s="74">
        <f t="shared" si="2"/>
        <v>0</v>
      </c>
      <c r="N9" s="74">
        <f t="shared" si="2"/>
        <v>0</v>
      </c>
      <c r="O9" s="74" t="e">
        <f t="shared" si="2"/>
        <v>#DIV/0!</v>
      </c>
      <c r="P9" s="74" t="e">
        <f t="shared" si="2"/>
        <v>#DIV/0!</v>
      </c>
      <c r="Q9" s="74" t="e">
        <f t="shared" si="2"/>
        <v>#DIV/0!</v>
      </c>
      <c r="R9" s="73">
        <f t="shared" si="2"/>
        <v>0</v>
      </c>
      <c r="S9" s="74">
        <f t="shared" si="2"/>
        <v>0</v>
      </c>
      <c r="T9" s="74">
        <f t="shared" si="2"/>
        <v>0</v>
      </c>
      <c r="U9" s="74">
        <f t="shared" si="2"/>
        <v>0</v>
      </c>
      <c r="V9" s="74">
        <f t="shared" si="2"/>
        <v>0</v>
      </c>
      <c r="W9" s="74" t="e">
        <f t="shared" si="2"/>
        <v>#DIV/0!</v>
      </c>
      <c r="X9" s="74" t="e">
        <f t="shared" si="2"/>
        <v>#DIV/0!</v>
      </c>
      <c r="Y9" s="74" t="e">
        <f t="shared" si="2"/>
        <v>#DIV/0!</v>
      </c>
      <c r="Z9" s="73">
        <f t="shared" si="2"/>
        <v>0</v>
      </c>
      <c r="AA9" s="74">
        <f t="shared" si="2"/>
        <v>0</v>
      </c>
      <c r="AB9" s="74">
        <f t="shared" si="2"/>
        <v>0</v>
      </c>
      <c r="AC9" s="74">
        <f t="shared" si="2"/>
        <v>0</v>
      </c>
      <c r="AD9" s="74">
        <f t="shared" si="2"/>
        <v>0</v>
      </c>
      <c r="AE9" s="74" t="e">
        <f t="shared" si="2"/>
        <v>#DIV/0!</v>
      </c>
      <c r="AF9" s="74" t="e">
        <f t="shared" si="2"/>
        <v>#DIV/0!</v>
      </c>
      <c r="AG9" s="74" t="e">
        <f t="shared" si="2"/>
        <v>#DIV/0!</v>
      </c>
      <c r="AH9" s="73">
        <f t="shared" si="2"/>
        <v>0</v>
      </c>
      <c r="AI9" s="74">
        <f t="shared" si="2"/>
        <v>0</v>
      </c>
      <c r="AJ9" s="74">
        <f t="shared" si="2"/>
        <v>0</v>
      </c>
      <c r="AK9" s="74">
        <f t="shared" si="2"/>
        <v>0</v>
      </c>
      <c r="AL9" s="74">
        <f t="shared" si="2"/>
        <v>0</v>
      </c>
      <c r="AM9" s="74" t="e">
        <f t="shared" si="2"/>
        <v>#DIV/0!</v>
      </c>
      <c r="AN9" s="74" t="e">
        <f t="shared" si="2"/>
        <v>#DIV/0!</v>
      </c>
      <c r="AO9" s="74" t="e">
        <f t="shared" si="2"/>
        <v>#DIV/0!</v>
      </c>
      <c r="AP9" s="74">
        <f t="shared" ref="AP9" si="3">AP8/AP6</f>
        <v>0</v>
      </c>
      <c r="AQ9" s="73">
        <f>AQ8/AQ6</f>
        <v>0</v>
      </c>
      <c r="AR9" s="92">
        <f>AR8/AR6</f>
        <v>0</v>
      </c>
    </row>
    <row r="10" spans="1:44">
      <c r="A10" s="75"/>
      <c r="B10" s="75"/>
      <c r="C10" s="76"/>
      <c r="D10" s="76"/>
      <c r="E10" s="76"/>
      <c r="F10" s="76"/>
      <c r="G10" s="76"/>
      <c r="H10" s="85"/>
      <c r="I10" s="76"/>
      <c r="J10" s="75"/>
      <c r="K10" s="76"/>
      <c r="L10" s="76"/>
      <c r="M10" s="76"/>
      <c r="N10" s="76"/>
      <c r="O10" s="76"/>
      <c r="P10" s="76"/>
      <c r="Q10" s="87"/>
      <c r="R10" s="75"/>
      <c r="S10" s="88"/>
      <c r="T10" s="88"/>
      <c r="U10" s="88"/>
      <c r="V10" s="88"/>
      <c r="W10" s="88"/>
      <c r="X10" s="88"/>
      <c r="Y10" s="88"/>
      <c r="Z10" s="75"/>
      <c r="AA10" s="87"/>
      <c r="AB10" s="76"/>
      <c r="AC10" s="76"/>
      <c r="AD10" s="76"/>
      <c r="AE10" s="76"/>
      <c r="AF10" s="76"/>
      <c r="AG10" s="76"/>
      <c r="AH10" s="75"/>
      <c r="AI10" s="76"/>
      <c r="AJ10" s="87"/>
      <c r="AK10" s="88"/>
      <c r="AL10" s="88"/>
      <c r="AM10" s="88"/>
      <c r="AN10" s="88"/>
      <c r="AO10" s="88"/>
      <c r="AQ10" s="75"/>
      <c r="AR10" s="17"/>
    </row>
    <row r="11" spans="1:44">
      <c r="A11" s="75"/>
      <c r="B11" s="78"/>
      <c r="C11" s="79"/>
      <c r="D11" s="79"/>
      <c r="E11" s="79"/>
      <c r="F11" s="79"/>
      <c r="G11" s="79"/>
      <c r="H11" s="86"/>
      <c r="I11" s="79"/>
      <c r="J11" s="78"/>
      <c r="K11" s="79"/>
      <c r="L11" s="79"/>
      <c r="M11" s="79"/>
      <c r="N11" s="79"/>
      <c r="O11" s="79"/>
      <c r="P11" s="79"/>
      <c r="Q11" s="86"/>
      <c r="R11" s="78"/>
      <c r="S11" s="79"/>
      <c r="T11" s="79"/>
      <c r="U11" s="79"/>
      <c r="V11" s="79"/>
      <c r="W11" s="79"/>
      <c r="X11" s="79"/>
      <c r="Y11" s="79"/>
      <c r="Z11" s="78"/>
      <c r="AA11" s="86"/>
      <c r="AB11" s="79"/>
      <c r="AC11" s="79"/>
      <c r="AD11" s="79"/>
      <c r="AE11" s="79"/>
      <c r="AF11" s="79"/>
      <c r="AG11" s="79"/>
      <c r="AH11" s="78"/>
      <c r="AI11" s="79"/>
      <c r="AJ11" s="86"/>
      <c r="AK11" s="79"/>
      <c r="AL11" s="79"/>
      <c r="AM11" s="79"/>
      <c r="AN11" s="79"/>
      <c r="AO11" s="79"/>
      <c r="AQ11" s="93" t="s">
        <v>16</v>
      </c>
      <c r="AR11" s="18"/>
    </row>
    <row r="12" spans="1:44">
      <c r="B12" s="80"/>
      <c r="C12" s="57"/>
      <c r="D12" s="81"/>
      <c r="E12" s="57"/>
      <c r="F12" s="57"/>
      <c r="G12" s="81"/>
      <c r="H12" s="81"/>
      <c r="I12" s="81"/>
      <c r="J12" s="80"/>
      <c r="K12" s="81"/>
      <c r="L12" s="81"/>
      <c r="M12" s="57"/>
      <c r="N12" s="57"/>
      <c r="O12" s="81"/>
      <c r="P12" s="81"/>
      <c r="Q12" s="57"/>
      <c r="R12" s="80"/>
      <c r="S12" s="57"/>
      <c r="T12" s="57"/>
      <c r="U12" s="57"/>
      <c r="V12" s="57"/>
      <c r="W12" s="57"/>
      <c r="X12" s="57"/>
      <c r="Y12" s="57"/>
      <c r="Z12" s="80"/>
      <c r="AA12" s="57"/>
      <c r="AB12" s="57"/>
      <c r="AC12" s="57"/>
      <c r="AD12" s="57"/>
      <c r="AE12" s="57"/>
      <c r="AF12" s="57"/>
      <c r="AG12" s="57"/>
      <c r="AH12" s="80"/>
      <c r="AI12" s="57"/>
      <c r="AJ12" s="57"/>
      <c r="AK12" s="57"/>
      <c r="AL12" s="57"/>
      <c r="AM12" s="89"/>
      <c r="AN12" s="57"/>
      <c r="AO12" s="57"/>
      <c r="AQ12" s="94" t="s">
        <v>17</v>
      </c>
      <c r="AR12" s="95"/>
    </row>
    <row r="13" spans="1:44" ht="15.75" thickBot="1">
      <c r="A13" s="48" t="s">
        <v>18</v>
      </c>
      <c r="B13" s="60" t="s">
        <v>2</v>
      </c>
      <c r="C13" s="60" t="s">
        <v>3</v>
      </c>
      <c r="D13" s="60" t="s">
        <v>4</v>
      </c>
      <c r="E13" s="60" t="s">
        <v>4</v>
      </c>
      <c r="F13" s="60" t="s">
        <v>5</v>
      </c>
      <c r="G13" s="60" t="s">
        <v>6</v>
      </c>
      <c r="H13" s="60" t="s">
        <v>7</v>
      </c>
      <c r="I13" s="60" t="s">
        <v>2</v>
      </c>
      <c r="J13" s="60"/>
      <c r="K13" s="60" t="s">
        <v>3</v>
      </c>
      <c r="L13" s="60" t="s">
        <v>4</v>
      </c>
      <c r="M13" s="60" t="s">
        <v>4</v>
      </c>
      <c r="N13" s="60" t="s">
        <v>5</v>
      </c>
      <c r="O13" s="60" t="s">
        <v>6</v>
      </c>
      <c r="P13" s="60" t="s">
        <v>7</v>
      </c>
      <c r="Q13" s="60" t="s">
        <v>2</v>
      </c>
      <c r="R13" s="60"/>
      <c r="S13" s="60" t="s">
        <v>3</v>
      </c>
      <c r="T13" s="60" t="s">
        <v>4</v>
      </c>
      <c r="U13" s="60" t="s">
        <v>4</v>
      </c>
      <c r="V13" s="60" t="s">
        <v>5</v>
      </c>
      <c r="W13" s="60" t="s">
        <v>6</v>
      </c>
      <c r="X13" s="60" t="s">
        <v>7</v>
      </c>
      <c r="Y13" s="60" t="s">
        <v>2</v>
      </c>
      <c r="Z13" s="60"/>
      <c r="AA13" s="60" t="s">
        <v>3</v>
      </c>
      <c r="AB13" s="60" t="s">
        <v>4</v>
      </c>
      <c r="AC13" s="60" t="s">
        <v>4</v>
      </c>
      <c r="AD13" s="60" t="s">
        <v>5</v>
      </c>
      <c r="AE13" s="60" t="s">
        <v>6</v>
      </c>
      <c r="AF13" s="60" t="s">
        <v>7</v>
      </c>
      <c r="AG13" s="60" t="s">
        <v>2</v>
      </c>
      <c r="AH13" s="60"/>
      <c r="AI13" s="60" t="s">
        <v>3</v>
      </c>
      <c r="AJ13" s="60" t="s">
        <v>4</v>
      </c>
      <c r="AK13" s="60" t="s">
        <v>4</v>
      </c>
      <c r="AL13" s="60" t="s">
        <v>5</v>
      </c>
      <c r="AM13" s="60" t="s">
        <v>6</v>
      </c>
      <c r="AN13" s="60" t="s">
        <v>7</v>
      </c>
      <c r="AO13" s="60" t="s">
        <v>2</v>
      </c>
      <c r="AP13" s="48"/>
    </row>
    <row r="14" spans="1:44">
      <c r="A14" s="61" t="s">
        <v>8</v>
      </c>
      <c r="B14" s="82"/>
      <c r="C14" s="66"/>
      <c r="D14" s="66">
        <v>44593</v>
      </c>
      <c r="E14" s="66">
        <v>44594</v>
      </c>
      <c r="F14" s="66">
        <v>44595</v>
      </c>
      <c r="G14" s="66">
        <v>44596</v>
      </c>
      <c r="H14" s="66">
        <v>44597</v>
      </c>
      <c r="I14" s="66">
        <v>44598</v>
      </c>
      <c r="J14" s="63" t="s">
        <v>9</v>
      </c>
      <c r="K14" s="66">
        <v>44599</v>
      </c>
      <c r="L14" s="66">
        <v>44600</v>
      </c>
      <c r="M14" s="66">
        <v>44601</v>
      </c>
      <c r="N14" s="66">
        <v>44602</v>
      </c>
      <c r="O14" s="66">
        <v>44603</v>
      </c>
      <c r="P14" s="66">
        <v>44604</v>
      </c>
      <c r="Q14" s="66">
        <v>44605</v>
      </c>
      <c r="R14" s="63" t="s">
        <v>9</v>
      </c>
      <c r="S14" s="66">
        <v>44606</v>
      </c>
      <c r="T14" s="66">
        <v>44607</v>
      </c>
      <c r="U14" s="66">
        <v>44608</v>
      </c>
      <c r="V14" s="66">
        <v>44609</v>
      </c>
      <c r="W14" s="66">
        <v>44610</v>
      </c>
      <c r="X14" s="66">
        <v>44611</v>
      </c>
      <c r="Y14" s="66">
        <v>44612</v>
      </c>
      <c r="Z14" s="63" t="s">
        <v>9</v>
      </c>
      <c r="AA14" s="66">
        <v>44613</v>
      </c>
      <c r="AB14" s="66">
        <v>44614</v>
      </c>
      <c r="AC14" s="66">
        <v>44615</v>
      </c>
      <c r="AD14" s="66">
        <v>44616</v>
      </c>
      <c r="AE14" s="66">
        <v>44617</v>
      </c>
      <c r="AF14" s="66">
        <v>44618</v>
      </c>
      <c r="AG14" s="66">
        <v>44619</v>
      </c>
      <c r="AH14" s="63" t="s">
        <v>9</v>
      </c>
      <c r="AI14" s="66">
        <v>44620</v>
      </c>
      <c r="AJ14" s="66"/>
      <c r="AK14" s="66"/>
      <c r="AL14" s="66"/>
      <c r="AM14" s="66"/>
      <c r="AN14" s="66"/>
      <c r="AO14" s="66"/>
      <c r="AP14" s="63" t="s">
        <v>9</v>
      </c>
      <c r="AQ14" s="90" t="s">
        <v>10</v>
      </c>
    </row>
    <row r="15" spans="1:44">
      <c r="A15" s="67" t="s">
        <v>11</v>
      </c>
      <c r="B15" s="62"/>
      <c r="C15" s="69"/>
      <c r="D15" s="70">
        <v>15903.49271</v>
      </c>
      <c r="E15" s="70">
        <v>17058.676039999998</v>
      </c>
      <c r="F15" s="70">
        <v>15770.808290000001</v>
      </c>
      <c r="G15" s="70">
        <v>699.93240000000003</v>
      </c>
      <c r="H15" s="70">
        <v>0</v>
      </c>
      <c r="I15" s="70">
        <v>0</v>
      </c>
      <c r="J15" s="84">
        <f>SUM(C15:I15)</f>
        <v>49432.909439999996</v>
      </c>
      <c r="K15" s="70">
        <v>10781.634309999999</v>
      </c>
      <c r="L15" s="70">
        <v>17009.159240000001</v>
      </c>
      <c r="M15" s="70">
        <v>17009.159240000001</v>
      </c>
      <c r="N15" s="70">
        <v>4459.4234280000001</v>
      </c>
      <c r="O15" s="70">
        <v>0</v>
      </c>
      <c r="P15" s="70">
        <v>0</v>
      </c>
      <c r="Q15" s="70">
        <v>0</v>
      </c>
      <c r="R15" s="84">
        <f>SUM(K15:Q15)</f>
        <v>49259.376218000005</v>
      </c>
      <c r="S15" s="70">
        <v>9771.7701799999995</v>
      </c>
      <c r="T15" s="70">
        <v>11835.875620000001</v>
      </c>
      <c r="U15" s="70">
        <v>7579.1895439999998</v>
      </c>
      <c r="V15" s="70">
        <v>8185.8303100000003</v>
      </c>
      <c r="W15" s="70">
        <v>0</v>
      </c>
      <c r="X15" s="70">
        <v>0</v>
      </c>
      <c r="Y15" s="70">
        <v>0</v>
      </c>
      <c r="Z15" s="84">
        <f>SUM(S15:Y15)</f>
        <v>37372.665653999997</v>
      </c>
      <c r="AA15" s="70">
        <v>13586.339690000001</v>
      </c>
      <c r="AB15" s="70">
        <v>6044.2255649999997</v>
      </c>
      <c r="AC15" s="70">
        <v>7699.6643022999997</v>
      </c>
      <c r="AD15" s="70">
        <v>2419.5068249999999</v>
      </c>
      <c r="AE15" s="70">
        <v>0</v>
      </c>
      <c r="AF15" s="70">
        <v>0</v>
      </c>
      <c r="AG15" s="70">
        <v>0</v>
      </c>
      <c r="AH15" s="84">
        <f>SUM(AA15:AG15)</f>
        <v>29749.736382300001</v>
      </c>
      <c r="AI15" s="70">
        <v>3931.170517</v>
      </c>
      <c r="AJ15" s="70"/>
      <c r="AK15" s="70"/>
      <c r="AL15" s="70"/>
      <c r="AM15" s="70"/>
      <c r="AN15" s="70"/>
      <c r="AO15" s="70"/>
      <c r="AP15" s="68">
        <f>SUM(AO15)</f>
        <v>0</v>
      </c>
      <c r="AQ15" s="91">
        <f>SUM(Z15,R15,J15,AH15,AP15)</f>
        <v>165814.6876943</v>
      </c>
    </row>
    <row r="16" spans="1:44">
      <c r="A16" s="67" t="s">
        <v>12</v>
      </c>
      <c r="B16" s="62"/>
      <c r="C16" s="69"/>
      <c r="D16" s="70"/>
      <c r="E16" s="70"/>
      <c r="F16" s="70"/>
      <c r="G16" s="70"/>
      <c r="H16" s="70"/>
      <c r="I16" s="70"/>
      <c r="J16" s="84">
        <f>SUM(C16:I16)</f>
        <v>0</v>
      </c>
      <c r="K16" s="70"/>
      <c r="L16" s="70"/>
      <c r="M16" s="70"/>
      <c r="N16" s="70"/>
      <c r="O16" s="70"/>
      <c r="P16" s="70"/>
      <c r="Q16" s="70"/>
      <c r="R16" s="84">
        <f>SUM(K16:Q16)</f>
        <v>0</v>
      </c>
      <c r="S16" s="70"/>
      <c r="T16" s="70"/>
      <c r="U16" s="70"/>
      <c r="V16" s="70"/>
      <c r="W16" s="70"/>
      <c r="X16" s="70"/>
      <c r="Y16" s="70"/>
      <c r="Z16" s="84">
        <f>SUM(S16:Y16)</f>
        <v>0</v>
      </c>
      <c r="AA16" s="70"/>
      <c r="AB16" s="70"/>
      <c r="AC16" s="70"/>
      <c r="AD16" s="70"/>
      <c r="AE16" s="70"/>
      <c r="AF16" s="70"/>
      <c r="AG16" s="70"/>
      <c r="AH16" s="84">
        <f>SUM(AA16:AG16)</f>
        <v>0</v>
      </c>
      <c r="AI16" s="70"/>
      <c r="AJ16" s="70"/>
      <c r="AK16" s="70"/>
      <c r="AL16" s="70"/>
      <c r="AM16" s="70"/>
      <c r="AN16" s="70"/>
      <c r="AO16" s="70"/>
      <c r="AP16" s="68">
        <f t="shared" ref="AP16:AP17" si="4">SUM(AO16)</f>
        <v>0</v>
      </c>
      <c r="AQ16" s="91">
        <f t="shared" ref="AQ16:AQ17" si="5">SUM(Z16,R16,J16,AH16,AP16)</f>
        <v>0</v>
      </c>
    </row>
    <row r="17" spans="1:43">
      <c r="A17" s="71" t="s">
        <v>13</v>
      </c>
      <c r="B17" s="70"/>
      <c r="C17" s="70">
        <f>'P2'!B15</f>
        <v>0</v>
      </c>
      <c r="D17" s="70"/>
      <c r="E17" s="70"/>
      <c r="F17" s="70"/>
      <c r="G17" s="70"/>
      <c r="H17" s="70">
        <f>'P2'!G15</f>
        <v>0</v>
      </c>
      <c r="I17" s="70">
        <f>'P2'!H15</f>
        <v>0</v>
      </c>
      <c r="J17" s="84">
        <f>SUM(C17:I17)</f>
        <v>0</v>
      </c>
      <c r="K17" s="70"/>
      <c r="L17" s="70"/>
      <c r="M17" s="70"/>
      <c r="N17" s="70"/>
      <c r="O17" s="70"/>
      <c r="P17" s="70">
        <f>'P2'!N15</f>
        <v>0</v>
      </c>
      <c r="Q17" s="70">
        <f>'P2'!O15</f>
        <v>0</v>
      </c>
      <c r="R17" s="84">
        <f>SUM(K17:Q17)</f>
        <v>0</v>
      </c>
      <c r="S17" s="70"/>
      <c r="T17" s="70"/>
      <c r="U17" s="70"/>
      <c r="V17" s="70"/>
      <c r="W17" s="70"/>
      <c r="X17" s="70"/>
      <c r="Y17" s="70"/>
      <c r="Z17" s="84">
        <f>SUM(S17:Y17)</f>
        <v>0</v>
      </c>
      <c r="AA17" s="70"/>
      <c r="AB17" s="70"/>
      <c r="AC17" s="70"/>
      <c r="AD17" s="70"/>
      <c r="AE17" s="70"/>
      <c r="AF17" s="70">
        <f>'P2'!AB15</f>
        <v>0</v>
      </c>
      <c r="AG17" s="70">
        <f>'P2'!AC15</f>
        <v>0</v>
      </c>
      <c r="AH17" s="84">
        <f>SUM(AA17:AG17)</f>
        <v>0</v>
      </c>
      <c r="AI17" s="70">
        <f>'P2'!AD15</f>
        <v>0</v>
      </c>
      <c r="AJ17" s="70">
        <f>'P2'!AE15</f>
        <v>0</v>
      </c>
      <c r="AK17" s="70">
        <f>'P2'!AF15</f>
        <v>0</v>
      </c>
      <c r="AL17" s="70">
        <f>'P2'!AG15</f>
        <v>0</v>
      </c>
      <c r="AM17" s="70">
        <f>'P2'!AH15</f>
        <v>0</v>
      </c>
      <c r="AN17" s="70">
        <f>'P2'!AI15</f>
        <v>0</v>
      </c>
      <c r="AO17" s="70">
        <f>'P2'!AJ15</f>
        <v>0</v>
      </c>
      <c r="AP17" s="68">
        <f t="shared" si="4"/>
        <v>0</v>
      </c>
      <c r="AQ17" s="91">
        <f t="shared" si="5"/>
        <v>0</v>
      </c>
    </row>
    <row r="18" spans="1:43">
      <c r="A18" s="61" t="s">
        <v>15</v>
      </c>
      <c r="B18" s="72" t="e">
        <f>B17/B15</f>
        <v>#DIV/0!</v>
      </c>
      <c r="C18" s="74" t="e">
        <f t="shared" ref="C18:J18" si="6">C17/C15</f>
        <v>#DIV/0!</v>
      </c>
      <c r="D18" s="74">
        <f t="shared" si="6"/>
        <v>0</v>
      </c>
      <c r="E18" s="74">
        <f t="shared" si="6"/>
        <v>0</v>
      </c>
      <c r="F18" s="74">
        <f t="shared" si="6"/>
        <v>0</v>
      </c>
      <c r="G18" s="74">
        <f t="shared" si="6"/>
        <v>0</v>
      </c>
      <c r="H18" s="74" t="e">
        <f t="shared" si="6"/>
        <v>#DIV/0!</v>
      </c>
      <c r="I18" s="74" t="e">
        <f t="shared" si="6"/>
        <v>#DIV/0!</v>
      </c>
      <c r="J18" s="73">
        <f t="shared" si="6"/>
        <v>0</v>
      </c>
      <c r="K18" s="74">
        <f t="shared" ref="K18:S18" si="7">K17/K15</f>
        <v>0</v>
      </c>
      <c r="L18" s="74">
        <f t="shared" si="7"/>
        <v>0</v>
      </c>
      <c r="M18" s="74">
        <f t="shared" si="7"/>
        <v>0</v>
      </c>
      <c r="N18" s="74">
        <f t="shared" si="7"/>
        <v>0</v>
      </c>
      <c r="O18" s="74" t="e">
        <f t="shared" si="7"/>
        <v>#DIV/0!</v>
      </c>
      <c r="P18" s="74" t="e">
        <f t="shared" si="7"/>
        <v>#DIV/0!</v>
      </c>
      <c r="Q18" s="74" t="e">
        <f t="shared" si="7"/>
        <v>#DIV/0!</v>
      </c>
      <c r="R18" s="73">
        <f t="shared" si="7"/>
        <v>0</v>
      </c>
      <c r="S18" s="74">
        <f t="shared" si="7"/>
        <v>0</v>
      </c>
      <c r="T18" s="74">
        <f t="shared" ref="T18:Z18" si="8">T17/T15</f>
        <v>0</v>
      </c>
      <c r="U18" s="74">
        <f t="shared" si="8"/>
        <v>0</v>
      </c>
      <c r="V18" s="74">
        <f t="shared" si="8"/>
        <v>0</v>
      </c>
      <c r="W18" s="74" t="e">
        <f t="shared" si="8"/>
        <v>#DIV/0!</v>
      </c>
      <c r="X18" s="74" t="e">
        <f t="shared" si="8"/>
        <v>#DIV/0!</v>
      </c>
      <c r="Y18" s="74" t="e">
        <f t="shared" si="8"/>
        <v>#DIV/0!</v>
      </c>
      <c r="Z18" s="73">
        <f t="shared" si="8"/>
        <v>0</v>
      </c>
      <c r="AA18" s="74">
        <f t="shared" ref="AA18:AH18" si="9">AA17/AA15</f>
        <v>0</v>
      </c>
      <c r="AB18" s="74">
        <f t="shared" si="9"/>
        <v>0</v>
      </c>
      <c r="AC18" s="74">
        <f t="shared" si="9"/>
        <v>0</v>
      </c>
      <c r="AD18" s="74">
        <f t="shared" si="9"/>
        <v>0</v>
      </c>
      <c r="AE18" s="74" t="e">
        <f t="shared" si="9"/>
        <v>#DIV/0!</v>
      </c>
      <c r="AF18" s="74" t="e">
        <f t="shared" si="9"/>
        <v>#DIV/0!</v>
      </c>
      <c r="AG18" s="74" t="e">
        <f t="shared" si="9"/>
        <v>#DIV/0!</v>
      </c>
      <c r="AH18" s="73">
        <f t="shared" si="9"/>
        <v>0</v>
      </c>
      <c r="AI18" s="74">
        <f t="shared" ref="AI18:AQ18" si="10">AI17/AI15</f>
        <v>0</v>
      </c>
      <c r="AJ18" s="74" t="e">
        <f t="shared" si="10"/>
        <v>#DIV/0!</v>
      </c>
      <c r="AK18" s="74" t="e">
        <f t="shared" si="10"/>
        <v>#DIV/0!</v>
      </c>
      <c r="AL18" s="74" t="e">
        <f t="shared" si="10"/>
        <v>#DIV/0!</v>
      </c>
      <c r="AM18" s="74" t="e">
        <f t="shared" si="10"/>
        <v>#DIV/0!</v>
      </c>
      <c r="AN18" s="74" t="e">
        <f t="shared" si="10"/>
        <v>#DIV/0!</v>
      </c>
      <c r="AO18" s="74" t="e">
        <f t="shared" si="10"/>
        <v>#DIV/0!</v>
      </c>
      <c r="AP18" s="73" t="e">
        <f t="shared" si="10"/>
        <v>#DIV/0!</v>
      </c>
      <c r="AQ18" s="92">
        <f t="shared" si="10"/>
        <v>0</v>
      </c>
    </row>
    <row r="19" spans="1:43">
      <c r="B19" s="75"/>
      <c r="C19" s="76"/>
      <c r="D19" s="76"/>
      <c r="E19" s="76"/>
      <c r="F19" s="76"/>
      <c r="G19" s="76"/>
      <c r="H19" s="85"/>
      <c r="I19" s="76"/>
      <c r="J19" s="75"/>
      <c r="K19" s="76"/>
      <c r="L19" s="76"/>
      <c r="M19" s="76"/>
      <c r="N19" s="76"/>
      <c r="O19" s="76"/>
      <c r="P19" s="76"/>
      <c r="Q19" s="87"/>
      <c r="R19" s="75"/>
      <c r="S19" s="88"/>
      <c r="T19" s="88"/>
      <c r="U19" s="88"/>
      <c r="V19" s="88"/>
      <c r="W19" s="88"/>
      <c r="X19" s="88"/>
      <c r="Y19" s="88"/>
      <c r="Z19" s="75"/>
      <c r="AA19" s="87"/>
      <c r="AB19" s="76"/>
      <c r="AC19" s="76"/>
      <c r="AD19" s="76"/>
      <c r="AE19" s="76"/>
      <c r="AF19" s="76"/>
      <c r="AG19" s="76"/>
      <c r="AH19" s="75"/>
      <c r="AI19" s="76"/>
      <c r="AJ19" s="87"/>
      <c r="AK19" s="88"/>
      <c r="AL19" s="88"/>
      <c r="AM19" s="88"/>
      <c r="AN19" s="88"/>
      <c r="AO19" s="88"/>
      <c r="AP19" s="75"/>
      <c r="AQ19" s="17"/>
    </row>
    <row r="20" spans="1:43">
      <c r="B20" s="78"/>
      <c r="C20" s="79"/>
      <c r="D20" s="79"/>
      <c r="E20" s="79"/>
      <c r="F20" s="79"/>
      <c r="G20" s="79"/>
      <c r="H20" s="86"/>
      <c r="I20" s="79"/>
      <c r="J20" s="78"/>
      <c r="K20" s="79"/>
      <c r="L20" s="79"/>
      <c r="M20" s="79"/>
      <c r="N20" s="79"/>
      <c r="O20" s="79"/>
      <c r="P20" s="79"/>
      <c r="Q20" s="86"/>
      <c r="R20" s="78"/>
      <c r="S20" s="79"/>
      <c r="T20" s="79"/>
      <c r="U20" s="79"/>
      <c r="V20" s="79"/>
      <c r="W20" s="79"/>
      <c r="X20" s="79"/>
      <c r="Y20" s="79"/>
      <c r="Z20" s="78"/>
      <c r="AA20" s="86"/>
      <c r="AB20" s="79"/>
      <c r="AC20" s="79"/>
      <c r="AD20" s="79"/>
      <c r="AE20" s="79"/>
      <c r="AF20" s="79"/>
      <c r="AG20" s="79"/>
      <c r="AH20" s="78"/>
      <c r="AI20" s="79"/>
      <c r="AJ20" s="86"/>
      <c r="AK20" s="79"/>
      <c r="AL20" s="79"/>
      <c r="AM20" s="79"/>
      <c r="AN20" s="79"/>
      <c r="AO20" s="79"/>
      <c r="AP20" s="93" t="s">
        <v>16</v>
      </c>
      <c r="AQ20" s="18"/>
    </row>
    <row r="21" spans="1:43">
      <c r="B21" s="80"/>
      <c r="C21" s="57"/>
      <c r="D21" s="81"/>
      <c r="E21" s="57"/>
      <c r="F21" s="57"/>
      <c r="G21" s="81"/>
      <c r="H21" s="81"/>
      <c r="I21" s="81"/>
      <c r="J21" s="80"/>
      <c r="K21" s="81"/>
      <c r="L21" s="81"/>
      <c r="M21" s="57"/>
      <c r="N21" s="57"/>
      <c r="O21" s="81"/>
      <c r="P21" s="81"/>
      <c r="Q21" s="57"/>
      <c r="R21" s="80"/>
      <c r="S21" s="57"/>
      <c r="T21" s="57"/>
      <c r="U21" s="57"/>
      <c r="V21" s="57"/>
      <c r="W21" s="57"/>
      <c r="X21" s="57"/>
      <c r="Y21" s="57"/>
      <c r="Z21" s="80"/>
      <c r="AA21" s="57"/>
      <c r="AB21" s="57"/>
      <c r="AC21" s="57"/>
      <c r="AD21" s="57"/>
      <c r="AE21" s="57"/>
      <c r="AF21" s="57"/>
      <c r="AG21" s="57"/>
      <c r="AH21" s="80"/>
      <c r="AI21" s="57"/>
      <c r="AJ21" s="57"/>
      <c r="AK21" s="57"/>
      <c r="AL21" s="57"/>
      <c r="AM21" s="89"/>
      <c r="AN21" s="57"/>
      <c r="AO21" s="57"/>
      <c r="AP21" s="94" t="s">
        <v>17</v>
      </c>
      <c r="AQ21" s="95"/>
    </row>
    <row r="22" spans="1:43">
      <c r="A22" s="48" t="s">
        <v>19</v>
      </c>
      <c r="B22" s="60" t="s">
        <v>2</v>
      </c>
      <c r="C22" s="60" t="s">
        <v>3</v>
      </c>
      <c r="D22" s="60" t="s">
        <v>4</v>
      </c>
      <c r="E22" s="60" t="s">
        <v>4</v>
      </c>
      <c r="F22" s="60" t="s">
        <v>5</v>
      </c>
      <c r="G22" s="60" t="s">
        <v>6</v>
      </c>
      <c r="H22" s="60" t="s">
        <v>7</v>
      </c>
      <c r="I22" s="60" t="s">
        <v>2</v>
      </c>
      <c r="J22" s="60"/>
      <c r="K22" s="60" t="s">
        <v>3</v>
      </c>
      <c r="L22" s="60" t="s">
        <v>4</v>
      </c>
      <c r="M22" s="60" t="s">
        <v>4</v>
      </c>
      <c r="N22" s="60" t="s">
        <v>5</v>
      </c>
      <c r="O22" s="60" t="s">
        <v>6</v>
      </c>
      <c r="P22" s="60" t="s">
        <v>7</v>
      </c>
      <c r="Q22" s="60" t="s">
        <v>2</v>
      </c>
      <c r="R22" s="60"/>
      <c r="S22" s="60" t="s">
        <v>3</v>
      </c>
      <c r="T22" s="60" t="s">
        <v>4</v>
      </c>
      <c r="U22" s="60" t="s">
        <v>4</v>
      </c>
      <c r="V22" s="60" t="s">
        <v>5</v>
      </c>
      <c r="W22" s="60" t="s">
        <v>6</v>
      </c>
      <c r="X22" s="60" t="s">
        <v>7</v>
      </c>
      <c r="Y22" s="60" t="s">
        <v>2</v>
      </c>
      <c r="Z22" s="60"/>
      <c r="AA22" s="60" t="s">
        <v>3</v>
      </c>
      <c r="AB22" s="60" t="s">
        <v>4</v>
      </c>
      <c r="AC22" s="60" t="s">
        <v>4</v>
      </c>
      <c r="AD22" s="60" t="s">
        <v>5</v>
      </c>
      <c r="AE22" s="60" t="s">
        <v>6</v>
      </c>
      <c r="AF22" s="60" t="s">
        <v>7</v>
      </c>
      <c r="AG22" s="60" t="s">
        <v>2</v>
      </c>
      <c r="AH22" s="60"/>
      <c r="AI22" s="60" t="s">
        <v>3</v>
      </c>
      <c r="AJ22" s="60" t="s">
        <v>4</v>
      </c>
      <c r="AK22" s="60" t="s">
        <v>4</v>
      </c>
      <c r="AL22" s="60" t="s">
        <v>5</v>
      </c>
      <c r="AM22" s="60" t="s">
        <v>6</v>
      </c>
      <c r="AN22" s="60" t="s">
        <v>7</v>
      </c>
      <c r="AO22" s="60" t="s">
        <v>2</v>
      </c>
      <c r="AP22" s="48"/>
      <c r="AQ22" s="17"/>
    </row>
    <row r="23" spans="1:43">
      <c r="A23" s="61" t="s">
        <v>8</v>
      </c>
      <c r="B23" s="82"/>
      <c r="C23" s="66"/>
      <c r="D23" s="66">
        <v>44621</v>
      </c>
      <c r="E23" s="66">
        <v>44622</v>
      </c>
      <c r="F23" s="66">
        <v>44623</v>
      </c>
      <c r="G23" s="66">
        <v>44624</v>
      </c>
      <c r="H23" s="66">
        <v>44625</v>
      </c>
      <c r="I23" s="66">
        <v>44626</v>
      </c>
      <c r="J23" s="63" t="s">
        <v>9</v>
      </c>
      <c r="K23" s="66">
        <v>44627</v>
      </c>
      <c r="L23" s="66">
        <v>44628</v>
      </c>
      <c r="M23" s="66">
        <v>44629</v>
      </c>
      <c r="N23" s="66">
        <v>44630</v>
      </c>
      <c r="O23" s="66">
        <v>44631</v>
      </c>
      <c r="P23" s="66">
        <v>44632</v>
      </c>
      <c r="Q23" s="66">
        <v>44633</v>
      </c>
      <c r="R23" s="63" t="s">
        <v>9</v>
      </c>
      <c r="S23" s="66">
        <v>44634</v>
      </c>
      <c r="T23" s="66">
        <v>44635</v>
      </c>
      <c r="U23" s="66">
        <v>44636</v>
      </c>
      <c r="V23" s="66">
        <v>44637</v>
      </c>
      <c r="W23" s="66">
        <v>44638</v>
      </c>
      <c r="X23" s="66">
        <v>44639</v>
      </c>
      <c r="Y23" s="66">
        <v>44640</v>
      </c>
      <c r="Z23" s="63" t="s">
        <v>9</v>
      </c>
      <c r="AA23" s="66">
        <v>44641</v>
      </c>
      <c r="AB23" s="66">
        <v>44642</v>
      </c>
      <c r="AC23" s="66">
        <v>44643</v>
      </c>
      <c r="AD23" s="66">
        <v>44644</v>
      </c>
      <c r="AE23" s="66">
        <v>44645</v>
      </c>
      <c r="AF23" s="66">
        <v>44646</v>
      </c>
      <c r="AG23" s="66">
        <v>44647</v>
      </c>
      <c r="AH23" s="63" t="s">
        <v>9</v>
      </c>
      <c r="AI23" s="66">
        <v>44648</v>
      </c>
      <c r="AJ23" s="66">
        <v>44649</v>
      </c>
      <c r="AK23" s="66">
        <v>44650</v>
      </c>
      <c r="AL23" s="66">
        <v>44651</v>
      </c>
      <c r="AM23" s="66"/>
      <c r="AN23" s="66"/>
      <c r="AO23" s="66"/>
      <c r="AP23" s="63" t="s">
        <v>9</v>
      </c>
      <c r="AQ23" s="90" t="s">
        <v>10</v>
      </c>
    </row>
    <row r="24" spans="1:43">
      <c r="A24" s="67" t="s">
        <v>11</v>
      </c>
      <c r="B24" s="62"/>
      <c r="C24" s="69"/>
      <c r="D24" s="70">
        <v>10678.2772</v>
      </c>
      <c r="E24" s="70">
        <v>5455.6577600000001</v>
      </c>
      <c r="F24" s="70">
        <v>4112.6039410000003</v>
      </c>
      <c r="G24" s="70">
        <v>12803.482099999999</v>
      </c>
      <c r="H24" s="70">
        <v>9838.6565900000005</v>
      </c>
      <c r="I24" s="70">
        <v>0</v>
      </c>
      <c r="J24" s="84">
        <f>SUM(C24:I24)</f>
        <v>42888.677591</v>
      </c>
      <c r="K24" s="70">
        <v>4692.7501890000003</v>
      </c>
      <c r="L24" s="70">
        <v>7381.3648670000002</v>
      </c>
      <c r="M24" s="70">
        <v>5234.3543330000002</v>
      </c>
      <c r="N24" s="70">
        <v>10813.82819</v>
      </c>
      <c r="O24" s="70">
        <v>4371.0189319999999</v>
      </c>
      <c r="P24" s="70">
        <v>9242.6238329999996</v>
      </c>
      <c r="Q24" s="70">
        <v>0</v>
      </c>
      <c r="R24" s="84">
        <f>SUM(K24:Q24)</f>
        <v>41735.940344000002</v>
      </c>
      <c r="S24" s="70">
        <v>15076.88147</v>
      </c>
      <c r="T24" s="70">
        <v>15074.63198</v>
      </c>
      <c r="U24" s="70">
        <v>7740.7914110000002</v>
      </c>
      <c r="V24" s="70">
        <v>9383.8094560000009</v>
      </c>
      <c r="W24" s="70">
        <v>10222.29925</v>
      </c>
      <c r="X24" s="70">
        <v>11738.04205</v>
      </c>
      <c r="Y24" s="70">
        <v>0</v>
      </c>
      <c r="Z24" s="84">
        <f>SUM(S24:Y24)</f>
        <v>69236.455617</v>
      </c>
      <c r="AA24" s="70">
        <v>0</v>
      </c>
      <c r="AB24" s="70">
        <v>9604.1282339999998</v>
      </c>
      <c r="AC24" s="70">
        <v>11360.05545</v>
      </c>
      <c r="AD24" s="70">
        <v>11691.7701</v>
      </c>
      <c r="AE24" s="70">
        <v>5115.4845420000001</v>
      </c>
      <c r="AF24" s="70">
        <v>9150.2600760000005</v>
      </c>
      <c r="AG24" s="70"/>
      <c r="AH24" s="84">
        <f>SUM(AA24:AG24)</f>
        <v>46921.698401999995</v>
      </c>
      <c r="AI24" s="70">
        <v>9150.2600760000005</v>
      </c>
      <c r="AJ24" s="70">
        <v>7583.9276300000001</v>
      </c>
      <c r="AK24" s="70">
        <v>9001.8504169999997</v>
      </c>
      <c r="AL24" s="70">
        <v>7556.5448470000001</v>
      </c>
      <c r="AM24" s="70"/>
      <c r="AN24" s="70"/>
      <c r="AO24" s="70"/>
      <c r="AP24" s="84">
        <f>SUM(AI24:AL24)</f>
        <v>33292.582969999996</v>
      </c>
      <c r="AQ24" s="91">
        <f>SUM(Z24,R24,J24,AH24,AP24)</f>
        <v>234075.35492399998</v>
      </c>
    </row>
    <row r="25" spans="1:43">
      <c r="A25" s="67" t="s">
        <v>12</v>
      </c>
      <c r="B25" s="62"/>
      <c r="C25" s="69"/>
      <c r="D25" s="70"/>
      <c r="E25" s="70"/>
      <c r="F25" s="70"/>
      <c r="G25" s="70"/>
      <c r="H25" s="70"/>
      <c r="I25" s="70"/>
      <c r="J25" s="84">
        <f>SUM(C25:I25)</f>
        <v>0</v>
      </c>
      <c r="K25" s="70"/>
      <c r="L25" s="70"/>
      <c r="M25" s="70"/>
      <c r="N25" s="70"/>
      <c r="O25" s="70"/>
      <c r="P25" s="70"/>
      <c r="Q25" s="70"/>
      <c r="R25" s="84">
        <f>SUM(K25:Q25)</f>
        <v>0</v>
      </c>
      <c r="S25" s="70"/>
      <c r="T25" s="70"/>
      <c r="U25" s="70"/>
      <c r="V25" s="70"/>
      <c r="W25" s="70"/>
      <c r="X25" s="70"/>
      <c r="Y25" s="70"/>
      <c r="Z25" s="84">
        <f>SUM(S25:Y25)</f>
        <v>0</v>
      </c>
      <c r="AA25" s="70"/>
      <c r="AB25" s="70"/>
      <c r="AC25" s="70"/>
      <c r="AD25" s="70"/>
      <c r="AE25" s="70"/>
      <c r="AF25" s="70"/>
      <c r="AG25" s="70"/>
      <c r="AH25" s="84">
        <f>SUM(AA25:AG25)</f>
        <v>0</v>
      </c>
      <c r="AI25" s="70"/>
      <c r="AJ25" s="70"/>
      <c r="AK25" s="70"/>
      <c r="AL25" s="70"/>
      <c r="AM25" s="70"/>
      <c r="AN25" s="70"/>
      <c r="AO25" s="70"/>
      <c r="AP25" s="84">
        <f t="shared" ref="AP25:AP26" si="11">SUM(AI25:AK25)</f>
        <v>0</v>
      </c>
      <c r="AQ25" s="91">
        <f t="shared" ref="AQ25:AQ26" si="12">SUM(Z25,R25,J25,AH25,AP25)</f>
        <v>0</v>
      </c>
    </row>
    <row r="26" spans="1:43">
      <c r="A26" s="71" t="s">
        <v>13</v>
      </c>
      <c r="B26" s="70"/>
      <c r="C26" s="70"/>
      <c r="D26" s="70"/>
      <c r="E26" s="70"/>
      <c r="F26" s="70"/>
      <c r="G26" s="70"/>
      <c r="H26" s="70">
        <f>'P2'!G22</f>
        <v>0</v>
      </c>
      <c r="I26" s="70">
        <f>'P2'!H22</f>
        <v>0</v>
      </c>
      <c r="J26" s="84">
        <f>SUM(C26:I26)</f>
        <v>0</v>
      </c>
      <c r="K26" s="70"/>
      <c r="L26" s="70"/>
      <c r="M26" s="70"/>
      <c r="N26" s="70"/>
      <c r="O26" s="70"/>
      <c r="P26" s="70">
        <f>'P2'!N22</f>
        <v>0</v>
      </c>
      <c r="Q26" s="70">
        <f>'P2'!O22</f>
        <v>0</v>
      </c>
      <c r="R26" s="84">
        <f>SUM(K26:Q26)</f>
        <v>0</v>
      </c>
      <c r="S26" s="70">
        <f>'P2'!P22</f>
        <v>0</v>
      </c>
      <c r="T26" s="70"/>
      <c r="U26" s="70"/>
      <c r="V26" s="70"/>
      <c r="W26" s="70"/>
      <c r="X26" s="70">
        <f>'P2'!U22</f>
        <v>0</v>
      </c>
      <c r="Y26" s="70">
        <f>'P2'!V22</f>
        <v>0</v>
      </c>
      <c r="Z26" s="84">
        <f>SUM(S26:Y26)</f>
        <v>0</v>
      </c>
      <c r="AA26" s="70"/>
      <c r="AB26" s="70"/>
      <c r="AC26" s="70"/>
      <c r="AD26" s="70"/>
      <c r="AE26" s="70"/>
      <c r="AF26" s="70"/>
      <c r="AG26" s="70">
        <f>'P2'!AC22</f>
        <v>0</v>
      </c>
      <c r="AH26" s="84">
        <f>SUM(AA26:AG26)</f>
        <v>0</v>
      </c>
      <c r="AI26" s="70"/>
      <c r="AJ26" s="70"/>
      <c r="AK26" s="70"/>
      <c r="AL26" s="70">
        <f>'P2'!AG22</f>
        <v>0</v>
      </c>
      <c r="AM26" s="70">
        <f>'P2'!AH22</f>
        <v>0</v>
      </c>
      <c r="AN26" s="70"/>
      <c r="AO26" s="70">
        <f>'P2'!AJ22</f>
        <v>0</v>
      </c>
      <c r="AP26" s="84">
        <f t="shared" si="11"/>
        <v>0</v>
      </c>
      <c r="AQ26" s="91">
        <f t="shared" si="12"/>
        <v>0</v>
      </c>
    </row>
    <row r="27" spans="1:43">
      <c r="A27" s="61" t="s">
        <v>15</v>
      </c>
      <c r="B27" s="74" t="e">
        <f t="shared" ref="B27" si="13">B26/B24</f>
        <v>#DIV/0!</v>
      </c>
      <c r="C27" s="74" t="e">
        <f t="shared" ref="C27:J27" si="14">C26/C24</f>
        <v>#DIV/0!</v>
      </c>
      <c r="D27" s="74">
        <f t="shared" si="14"/>
        <v>0</v>
      </c>
      <c r="E27" s="74">
        <f t="shared" si="14"/>
        <v>0</v>
      </c>
      <c r="F27" s="74">
        <f t="shared" si="14"/>
        <v>0</v>
      </c>
      <c r="G27" s="74">
        <f t="shared" si="14"/>
        <v>0</v>
      </c>
      <c r="H27" s="74">
        <f t="shared" si="14"/>
        <v>0</v>
      </c>
      <c r="I27" s="74" t="e">
        <f t="shared" si="14"/>
        <v>#DIV/0!</v>
      </c>
      <c r="J27" s="73">
        <f t="shared" si="14"/>
        <v>0</v>
      </c>
      <c r="K27" s="74">
        <f t="shared" ref="K27:S27" si="15">K26/K24</f>
        <v>0</v>
      </c>
      <c r="L27" s="74">
        <f t="shared" si="15"/>
        <v>0</v>
      </c>
      <c r="M27" s="74">
        <f t="shared" si="15"/>
        <v>0</v>
      </c>
      <c r="N27" s="74">
        <f t="shared" si="15"/>
        <v>0</v>
      </c>
      <c r="O27" s="74">
        <f t="shared" si="15"/>
        <v>0</v>
      </c>
      <c r="P27" s="74">
        <f t="shared" si="15"/>
        <v>0</v>
      </c>
      <c r="Q27" s="74" t="e">
        <f t="shared" si="15"/>
        <v>#DIV/0!</v>
      </c>
      <c r="R27" s="73">
        <f t="shared" si="15"/>
        <v>0</v>
      </c>
      <c r="S27" s="74">
        <f t="shared" si="15"/>
        <v>0</v>
      </c>
      <c r="T27" s="74">
        <f t="shared" ref="T27:Z27" si="16">T26/T24</f>
        <v>0</v>
      </c>
      <c r="U27" s="74">
        <f t="shared" si="16"/>
        <v>0</v>
      </c>
      <c r="V27" s="74">
        <f t="shared" si="16"/>
        <v>0</v>
      </c>
      <c r="W27" s="74">
        <f t="shared" si="16"/>
        <v>0</v>
      </c>
      <c r="X27" s="74">
        <f t="shared" si="16"/>
        <v>0</v>
      </c>
      <c r="Y27" s="74" t="e">
        <f t="shared" si="16"/>
        <v>#DIV/0!</v>
      </c>
      <c r="Z27" s="73">
        <f t="shared" si="16"/>
        <v>0</v>
      </c>
      <c r="AA27" s="74" t="e">
        <f t="shared" ref="AA27:AH27" si="17">AA26/AA24</f>
        <v>#DIV/0!</v>
      </c>
      <c r="AB27" s="74">
        <f t="shared" si="17"/>
        <v>0</v>
      </c>
      <c r="AC27" s="74">
        <f t="shared" si="17"/>
        <v>0</v>
      </c>
      <c r="AD27" s="74">
        <f t="shared" si="17"/>
        <v>0</v>
      </c>
      <c r="AE27" s="74">
        <f t="shared" si="17"/>
        <v>0</v>
      </c>
      <c r="AF27" s="74">
        <f t="shared" si="17"/>
        <v>0</v>
      </c>
      <c r="AG27" s="74" t="e">
        <f t="shared" si="17"/>
        <v>#DIV/0!</v>
      </c>
      <c r="AH27" s="73">
        <f t="shared" si="17"/>
        <v>0</v>
      </c>
      <c r="AI27" s="74">
        <f t="shared" ref="AI27:AQ27" si="18">AI26/AI24</f>
        <v>0</v>
      </c>
      <c r="AJ27" s="74">
        <f t="shared" si="18"/>
        <v>0</v>
      </c>
      <c r="AK27" s="74">
        <f t="shared" si="18"/>
        <v>0</v>
      </c>
      <c r="AL27" s="74">
        <f t="shared" si="18"/>
        <v>0</v>
      </c>
      <c r="AM27" s="74" t="e">
        <f t="shared" si="18"/>
        <v>#DIV/0!</v>
      </c>
      <c r="AN27" s="74" t="e">
        <f t="shared" si="18"/>
        <v>#DIV/0!</v>
      </c>
      <c r="AO27" s="74" t="e">
        <f t="shared" si="18"/>
        <v>#DIV/0!</v>
      </c>
      <c r="AP27" s="73">
        <f t="shared" si="18"/>
        <v>0</v>
      </c>
      <c r="AQ27" s="92">
        <f t="shared" si="18"/>
        <v>0</v>
      </c>
    </row>
    <row r="28" spans="1:43">
      <c r="B28" s="75"/>
      <c r="C28" s="76"/>
      <c r="D28" s="76"/>
      <c r="E28" s="76"/>
      <c r="F28" s="76"/>
      <c r="G28" s="76"/>
      <c r="H28" s="85"/>
      <c r="I28" s="76"/>
      <c r="J28" s="75"/>
      <c r="K28" s="76"/>
      <c r="L28" s="76"/>
      <c r="M28" s="76"/>
      <c r="N28" s="76"/>
      <c r="O28" s="76"/>
      <c r="P28" s="76"/>
      <c r="Q28" s="87"/>
      <c r="R28" s="75"/>
      <c r="S28" s="88"/>
      <c r="T28" s="88"/>
      <c r="U28" s="88"/>
      <c r="V28" s="88"/>
      <c r="W28" s="88"/>
      <c r="X28" s="88"/>
      <c r="Y28" s="88"/>
      <c r="Z28" s="75"/>
      <c r="AA28" s="87"/>
      <c r="AB28" s="76"/>
      <c r="AC28" s="76"/>
      <c r="AD28" s="76"/>
      <c r="AE28" s="76"/>
      <c r="AF28" s="76"/>
      <c r="AG28" s="76"/>
      <c r="AH28" s="75"/>
      <c r="AI28" s="76"/>
      <c r="AJ28" s="87"/>
      <c r="AK28" s="88"/>
      <c r="AL28" s="88"/>
      <c r="AM28" s="88"/>
      <c r="AN28" s="88"/>
      <c r="AO28" s="88"/>
      <c r="AP28" s="75"/>
      <c r="AQ28" s="17"/>
    </row>
    <row r="29" spans="1:43">
      <c r="B29" s="78"/>
      <c r="C29" s="79"/>
      <c r="D29" s="79"/>
      <c r="E29" s="79"/>
      <c r="F29" s="79"/>
      <c r="G29" s="79"/>
      <c r="H29" s="86"/>
      <c r="I29" s="79"/>
      <c r="J29" s="78"/>
      <c r="K29" s="79"/>
      <c r="L29" s="79"/>
      <c r="M29" s="79"/>
      <c r="N29" s="79"/>
      <c r="O29" s="79"/>
      <c r="P29" s="79"/>
      <c r="Q29" s="86"/>
      <c r="R29" s="78"/>
      <c r="S29" s="79"/>
      <c r="T29" s="79"/>
      <c r="U29" s="79"/>
      <c r="V29" s="79"/>
      <c r="W29" s="79"/>
      <c r="X29" s="79"/>
      <c r="Y29" s="79"/>
      <c r="Z29" s="78"/>
      <c r="AA29" s="86"/>
      <c r="AB29" s="79"/>
      <c r="AC29" s="79"/>
      <c r="AD29" s="79"/>
      <c r="AE29" s="79"/>
      <c r="AF29" s="79"/>
      <c r="AG29" s="79"/>
      <c r="AH29" s="78"/>
      <c r="AI29" s="79"/>
      <c r="AJ29" s="86"/>
      <c r="AK29" s="79"/>
      <c r="AL29" s="79"/>
      <c r="AM29" s="79"/>
      <c r="AN29" s="79"/>
      <c r="AO29" s="79"/>
      <c r="AP29" s="93" t="s">
        <v>16</v>
      </c>
      <c r="AQ29" s="18"/>
    </row>
    <row r="30" spans="1:43">
      <c r="B30" s="80"/>
      <c r="C30" s="57"/>
      <c r="D30" s="81"/>
      <c r="E30" s="57"/>
      <c r="F30" s="57"/>
      <c r="G30" s="81"/>
      <c r="H30" s="81"/>
      <c r="I30" s="81"/>
      <c r="J30" s="80"/>
      <c r="K30" s="81"/>
      <c r="L30" s="81"/>
      <c r="M30" s="57"/>
      <c r="N30" s="57"/>
      <c r="O30" s="81"/>
      <c r="P30" s="81"/>
      <c r="Q30" s="57"/>
      <c r="R30" s="80"/>
      <c r="S30" s="57"/>
      <c r="T30" s="57"/>
      <c r="U30" s="57"/>
      <c r="V30" s="57"/>
      <c r="W30" s="57"/>
      <c r="X30" s="57"/>
      <c r="Y30" s="57"/>
      <c r="Z30" s="80"/>
      <c r="AA30" s="57"/>
      <c r="AB30" s="57"/>
      <c r="AC30" s="57"/>
      <c r="AD30" s="57"/>
      <c r="AE30" s="57"/>
      <c r="AF30" s="57"/>
      <c r="AG30" s="57"/>
      <c r="AH30" s="80"/>
      <c r="AI30" s="57"/>
      <c r="AJ30" s="57"/>
      <c r="AK30" s="57"/>
      <c r="AL30" s="57"/>
      <c r="AM30" s="89"/>
      <c r="AN30" s="57"/>
      <c r="AO30" s="57"/>
      <c r="AP30" s="94" t="s">
        <v>17</v>
      </c>
      <c r="AQ30" s="95"/>
    </row>
    <row r="31" spans="1:43">
      <c r="A31" s="48" t="s">
        <v>20</v>
      </c>
      <c r="B31" s="60" t="s">
        <v>2</v>
      </c>
      <c r="C31" s="60" t="s">
        <v>3</v>
      </c>
      <c r="D31" s="60" t="s">
        <v>4</v>
      </c>
      <c r="E31" s="60" t="s">
        <v>4</v>
      </c>
      <c r="F31" s="60" t="s">
        <v>5</v>
      </c>
      <c r="G31" s="60" t="s">
        <v>6</v>
      </c>
      <c r="H31" s="60" t="s">
        <v>7</v>
      </c>
      <c r="I31" s="60" t="s">
        <v>2</v>
      </c>
      <c r="J31" s="60"/>
      <c r="K31" s="60" t="s">
        <v>3</v>
      </c>
      <c r="L31" s="60" t="s">
        <v>4</v>
      </c>
      <c r="M31" s="60" t="s">
        <v>4</v>
      </c>
      <c r="N31" s="60" t="s">
        <v>5</v>
      </c>
      <c r="O31" s="60" t="s">
        <v>6</v>
      </c>
      <c r="P31" s="60" t="s">
        <v>7</v>
      </c>
      <c r="Q31" s="60" t="s">
        <v>2</v>
      </c>
      <c r="R31" s="60"/>
      <c r="S31" s="60" t="s">
        <v>3</v>
      </c>
      <c r="T31" s="60" t="s">
        <v>4</v>
      </c>
      <c r="U31" s="60" t="s">
        <v>4</v>
      </c>
      <c r="V31" s="60" t="s">
        <v>5</v>
      </c>
      <c r="W31" s="60" t="s">
        <v>6</v>
      </c>
      <c r="X31" s="60" t="s">
        <v>7</v>
      </c>
      <c r="Y31" s="60" t="s">
        <v>2</v>
      </c>
      <c r="Z31" s="60"/>
      <c r="AA31" s="60" t="s">
        <v>3</v>
      </c>
      <c r="AB31" s="60" t="s">
        <v>4</v>
      </c>
      <c r="AC31" s="60" t="s">
        <v>4</v>
      </c>
      <c r="AD31" s="60" t="s">
        <v>5</v>
      </c>
      <c r="AE31" s="60" t="s">
        <v>6</v>
      </c>
      <c r="AF31" s="60" t="s">
        <v>7</v>
      </c>
      <c r="AG31" s="60" t="s">
        <v>2</v>
      </c>
      <c r="AH31" s="60"/>
      <c r="AI31" s="60" t="s">
        <v>3</v>
      </c>
      <c r="AJ31" s="60" t="s">
        <v>4</v>
      </c>
      <c r="AK31" s="60" t="s">
        <v>4</v>
      </c>
      <c r="AL31" s="60" t="s">
        <v>5</v>
      </c>
      <c r="AM31" s="60" t="s">
        <v>6</v>
      </c>
      <c r="AN31" s="60" t="s">
        <v>7</v>
      </c>
      <c r="AO31" s="60" t="s">
        <v>2</v>
      </c>
      <c r="AP31" s="48"/>
      <c r="AQ31" s="17"/>
    </row>
    <row r="32" spans="1:43">
      <c r="A32" s="61" t="s">
        <v>8</v>
      </c>
      <c r="B32" s="82"/>
      <c r="C32" s="65"/>
      <c r="D32" s="65"/>
      <c r="E32" s="65"/>
      <c r="F32" s="66"/>
      <c r="G32" s="66">
        <v>44652</v>
      </c>
      <c r="H32" s="66">
        <v>44653</v>
      </c>
      <c r="I32" s="66">
        <v>44654</v>
      </c>
      <c r="J32" s="63" t="s">
        <v>9</v>
      </c>
      <c r="K32" s="66">
        <v>44655</v>
      </c>
      <c r="L32" s="66">
        <v>44656</v>
      </c>
      <c r="M32" s="66">
        <v>44657</v>
      </c>
      <c r="N32" s="66">
        <v>44658</v>
      </c>
      <c r="O32" s="66">
        <v>44659</v>
      </c>
      <c r="P32" s="66">
        <v>44660</v>
      </c>
      <c r="Q32" s="66">
        <v>44661</v>
      </c>
      <c r="R32" s="63" t="s">
        <v>9</v>
      </c>
      <c r="S32" s="66">
        <v>44662</v>
      </c>
      <c r="T32" s="66">
        <v>44663</v>
      </c>
      <c r="U32" s="66">
        <v>44664</v>
      </c>
      <c r="V32" s="66">
        <v>44665</v>
      </c>
      <c r="W32" s="66">
        <v>44666</v>
      </c>
      <c r="X32" s="66">
        <v>44667</v>
      </c>
      <c r="Y32" s="66">
        <v>44668</v>
      </c>
      <c r="Z32" s="63" t="s">
        <v>9</v>
      </c>
      <c r="AA32" s="66">
        <v>44669</v>
      </c>
      <c r="AB32" s="66">
        <v>44670</v>
      </c>
      <c r="AC32" s="66">
        <v>44671</v>
      </c>
      <c r="AD32" s="66">
        <v>44672</v>
      </c>
      <c r="AE32" s="66">
        <v>44673</v>
      </c>
      <c r="AF32" s="66">
        <v>44674</v>
      </c>
      <c r="AG32" s="66">
        <v>44675</v>
      </c>
      <c r="AH32" s="63" t="s">
        <v>9</v>
      </c>
      <c r="AI32" s="66">
        <v>44676</v>
      </c>
      <c r="AJ32" s="66">
        <v>44677</v>
      </c>
      <c r="AK32" s="66">
        <v>44678</v>
      </c>
      <c r="AL32" s="66">
        <v>44679</v>
      </c>
      <c r="AM32" s="66">
        <v>44680</v>
      </c>
      <c r="AN32" s="66">
        <v>44681</v>
      </c>
      <c r="AO32" s="66"/>
      <c r="AP32" s="63" t="s">
        <v>9</v>
      </c>
      <c r="AQ32" s="90" t="s">
        <v>10</v>
      </c>
    </row>
    <row r="33" spans="1:43">
      <c r="A33" s="67" t="s">
        <v>11</v>
      </c>
      <c r="B33" s="62"/>
      <c r="C33" s="69"/>
      <c r="D33" s="70"/>
      <c r="E33" s="70"/>
      <c r="F33" s="70"/>
      <c r="G33" s="70">
        <v>14113.14472</v>
      </c>
      <c r="H33" s="70">
        <v>6853.1657089999999</v>
      </c>
      <c r="I33" s="70"/>
      <c r="J33" s="84">
        <f>SUM(C33:I33)</f>
        <v>20966.310429000001</v>
      </c>
      <c r="K33" s="70">
        <v>11539.70247</v>
      </c>
      <c r="L33" s="70">
        <v>6331.5072600000003</v>
      </c>
      <c r="M33" s="70">
        <v>4665.9526139999998</v>
      </c>
      <c r="N33" s="70">
        <v>1514.10472</v>
      </c>
      <c r="O33" s="70">
        <v>11199.445328</v>
      </c>
      <c r="P33" s="70">
        <v>11015.7551</v>
      </c>
      <c r="Q33" s="70"/>
      <c r="R33" s="84">
        <f>SUM(K33:Q33)</f>
        <v>46266.467492000003</v>
      </c>
      <c r="S33" s="70">
        <v>10868</v>
      </c>
      <c r="T33" s="70">
        <v>2224</v>
      </c>
      <c r="U33" s="70">
        <v>7800</v>
      </c>
      <c r="V33" s="70">
        <v>12556</v>
      </c>
      <c r="W33" s="70">
        <v>14112</v>
      </c>
      <c r="X33" s="70">
        <v>16025.79091</v>
      </c>
      <c r="Y33" s="70">
        <v>0</v>
      </c>
      <c r="Z33" s="84">
        <f>SUM(S33:Y33)</f>
        <v>63585.790909999996</v>
      </c>
      <c r="AA33" s="70">
        <v>18777.666450000001</v>
      </c>
      <c r="AB33" s="70">
        <v>11929.8475</v>
      </c>
      <c r="AC33" s="70">
        <v>15557.77252</v>
      </c>
      <c r="AD33" s="70">
        <v>7963</v>
      </c>
      <c r="AE33" s="70">
        <v>6300</v>
      </c>
      <c r="AF33" s="70">
        <v>5500</v>
      </c>
      <c r="AG33" s="70">
        <v>0</v>
      </c>
      <c r="AH33" s="84">
        <f>SUM(AA33:AG33)</f>
        <v>66028.286469999992</v>
      </c>
      <c r="AI33" s="70">
        <v>5407.3373460000003</v>
      </c>
      <c r="AJ33" s="70">
        <v>3024.1321750000002</v>
      </c>
      <c r="AK33" s="70">
        <v>10610.8573</v>
      </c>
      <c r="AL33" s="70">
        <v>11512.750620000001</v>
      </c>
      <c r="AM33" s="70">
        <v>8129.685254</v>
      </c>
      <c r="AN33" s="70">
        <v>0</v>
      </c>
      <c r="AO33" s="70">
        <v>0</v>
      </c>
      <c r="AP33" s="84">
        <f>SUM(AI33:AL33)</f>
        <v>30555.077441000001</v>
      </c>
      <c r="AQ33" s="91">
        <f>SUM(Z33,R33,J33,AH33,AP33)</f>
        <v>227401.932742</v>
      </c>
    </row>
    <row r="34" spans="1:43">
      <c r="A34" s="67" t="s">
        <v>12</v>
      </c>
      <c r="B34" s="62"/>
      <c r="C34" s="69"/>
      <c r="D34" s="70"/>
      <c r="E34" s="70"/>
      <c r="F34" s="70"/>
      <c r="G34" s="70"/>
      <c r="H34" s="70"/>
      <c r="I34" s="70"/>
      <c r="J34" s="84">
        <f>SUM(C34:I34)</f>
        <v>0</v>
      </c>
      <c r="K34" s="70"/>
      <c r="L34" s="70"/>
      <c r="M34" s="70"/>
      <c r="N34" s="70"/>
      <c r="O34" s="70"/>
      <c r="P34" s="70"/>
      <c r="Q34" s="70"/>
      <c r="R34" s="84">
        <f>SUM(K34:Q34)</f>
        <v>0</v>
      </c>
      <c r="S34" s="70"/>
      <c r="T34" s="70"/>
      <c r="U34" s="70"/>
      <c r="V34" s="70"/>
      <c r="W34" s="70"/>
      <c r="X34" s="70"/>
      <c r="Y34" s="70"/>
      <c r="Z34" s="84">
        <f>SUM(S34:Y34)</f>
        <v>0</v>
      </c>
      <c r="AA34" s="70"/>
      <c r="AB34" s="70"/>
      <c r="AC34" s="70"/>
      <c r="AD34" s="70"/>
      <c r="AE34" s="70"/>
      <c r="AF34" s="70"/>
      <c r="AG34" s="70"/>
      <c r="AH34" s="84">
        <f>SUM(AA34:AG34)</f>
        <v>0</v>
      </c>
      <c r="AI34" s="70"/>
      <c r="AJ34" s="70"/>
      <c r="AK34" s="70"/>
      <c r="AL34" s="70"/>
      <c r="AM34" s="70"/>
      <c r="AN34" s="70"/>
      <c r="AO34" s="70"/>
      <c r="AP34" s="84">
        <f t="shared" ref="AP34:AP35" si="19">SUM(AI34:AL34)</f>
        <v>0</v>
      </c>
      <c r="AQ34" s="91">
        <f t="shared" ref="AQ34:AQ35" si="20">SUM(Z34,R34,J34,AH34,AP34)</f>
        <v>0</v>
      </c>
    </row>
    <row r="35" spans="1:43">
      <c r="A35" s="71" t="s">
        <v>13</v>
      </c>
      <c r="B35" s="70"/>
      <c r="C35" s="70"/>
      <c r="D35" s="70"/>
      <c r="E35" s="70"/>
      <c r="F35" s="70"/>
      <c r="G35" s="70"/>
      <c r="H35" s="70">
        <f>'P2'!D30</f>
        <v>0</v>
      </c>
      <c r="I35" s="70">
        <f>'P2'!E30</f>
        <v>0</v>
      </c>
      <c r="J35" s="84">
        <f>SUM(C35:I35)</f>
        <v>0</v>
      </c>
      <c r="K35" s="70"/>
      <c r="L35" s="70"/>
      <c r="M35" s="70"/>
      <c r="N35" s="70"/>
      <c r="O35" s="70"/>
      <c r="P35" s="70">
        <f>'P2'!K30</f>
        <v>0</v>
      </c>
      <c r="Q35" s="70">
        <f>'P2'!L30</f>
        <v>0</v>
      </c>
      <c r="R35" s="84">
        <f>SUM(K35:Q35)</f>
        <v>0</v>
      </c>
      <c r="S35" s="70"/>
      <c r="T35" s="70"/>
      <c r="U35" s="70"/>
      <c r="V35" s="70"/>
      <c r="W35" s="70"/>
      <c r="X35" s="70"/>
      <c r="Y35" s="70">
        <f>'P2'!S30</f>
        <v>0</v>
      </c>
      <c r="Z35" s="84">
        <f>SUM(S35:Y35)</f>
        <v>0</v>
      </c>
      <c r="AA35" s="70"/>
      <c r="AB35" s="70"/>
      <c r="AC35" s="70"/>
      <c r="AD35" s="70"/>
      <c r="AE35" s="70"/>
      <c r="AF35" s="70">
        <f>'P2'!Y30</f>
        <v>0</v>
      </c>
      <c r="AG35" s="70">
        <f>'P2'!Z30</f>
        <v>0</v>
      </c>
      <c r="AH35" s="84">
        <f>SUM(AA35:AG35)</f>
        <v>0</v>
      </c>
      <c r="AI35" s="70"/>
      <c r="AJ35" s="70"/>
      <c r="AK35" s="70"/>
      <c r="AL35" s="70"/>
      <c r="AM35" s="70">
        <f>'P2'!AE30</f>
        <v>0</v>
      </c>
      <c r="AN35" s="70">
        <f>'P2'!AF30</f>
        <v>0</v>
      </c>
      <c r="AO35" s="70">
        <f>'P2'!AG30</f>
        <v>0</v>
      </c>
      <c r="AP35" s="84">
        <f t="shared" si="19"/>
        <v>0</v>
      </c>
      <c r="AQ35" s="91">
        <f t="shared" si="20"/>
        <v>0</v>
      </c>
    </row>
    <row r="36" spans="1:43">
      <c r="A36" s="61" t="s">
        <v>15</v>
      </c>
      <c r="B36" s="74" t="e">
        <f t="shared" ref="B36" si="21">B35/B33</f>
        <v>#DIV/0!</v>
      </c>
      <c r="C36" s="74" t="e">
        <f t="shared" ref="C36:J36" si="22">C35/C33</f>
        <v>#DIV/0!</v>
      </c>
      <c r="D36" s="74" t="e">
        <f t="shared" si="22"/>
        <v>#DIV/0!</v>
      </c>
      <c r="E36" s="74" t="e">
        <f t="shared" si="22"/>
        <v>#DIV/0!</v>
      </c>
      <c r="F36" s="74" t="e">
        <f t="shared" si="22"/>
        <v>#DIV/0!</v>
      </c>
      <c r="G36" s="74">
        <f t="shared" si="22"/>
        <v>0</v>
      </c>
      <c r="H36" s="74">
        <f t="shared" si="22"/>
        <v>0</v>
      </c>
      <c r="I36" s="74" t="e">
        <f t="shared" si="22"/>
        <v>#DIV/0!</v>
      </c>
      <c r="J36" s="73">
        <f t="shared" si="22"/>
        <v>0</v>
      </c>
      <c r="K36" s="74">
        <f t="shared" ref="K36:S36" si="23">K35/K33</f>
        <v>0</v>
      </c>
      <c r="L36" s="74">
        <f t="shared" si="23"/>
        <v>0</v>
      </c>
      <c r="M36" s="74">
        <f t="shared" si="23"/>
        <v>0</v>
      </c>
      <c r="N36" s="74">
        <f t="shared" si="23"/>
        <v>0</v>
      </c>
      <c r="O36" s="74">
        <f t="shared" si="23"/>
        <v>0</v>
      </c>
      <c r="P36" s="74">
        <f t="shared" si="23"/>
        <v>0</v>
      </c>
      <c r="Q36" s="74" t="e">
        <f t="shared" si="23"/>
        <v>#DIV/0!</v>
      </c>
      <c r="R36" s="73">
        <f t="shared" si="23"/>
        <v>0</v>
      </c>
      <c r="S36" s="74">
        <f t="shared" si="23"/>
        <v>0</v>
      </c>
      <c r="T36" s="74">
        <f t="shared" ref="T36:Z36" si="24">T35/T33</f>
        <v>0</v>
      </c>
      <c r="U36" s="74">
        <f t="shared" si="24"/>
        <v>0</v>
      </c>
      <c r="V36" s="74">
        <f t="shared" si="24"/>
        <v>0</v>
      </c>
      <c r="W36" s="74">
        <f t="shared" si="24"/>
        <v>0</v>
      </c>
      <c r="X36" s="74">
        <f t="shared" si="24"/>
        <v>0</v>
      </c>
      <c r="Y36" s="74" t="e">
        <f t="shared" si="24"/>
        <v>#DIV/0!</v>
      </c>
      <c r="Z36" s="73">
        <f t="shared" si="24"/>
        <v>0</v>
      </c>
      <c r="AA36" s="74">
        <f t="shared" ref="AA36:AH36" si="25">AA35/AA33</f>
        <v>0</v>
      </c>
      <c r="AB36" s="74">
        <f t="shared" si="25"/>
        <v>0</v>
      </c>
      <c r="AC36" s="74">
        <f t="shared" si="25"/>
        <v>0</v>
      </c>
      <c r="AD36" s="74">
        <f t="shared" si="25"/>
        <v>0</v>
      </c>
      <c r="AE36" s="74">
        <f t="shared" si="25"/>
        <v>0</v>
      </c>
      <c r="AF36" s="74">
        <f t="shared" si="25"/>
        <v>0</v>
      </c>
      <c r="AG36" s="74" t="e">
        <f t="shared" si="25"/>
        <v>#DIV/0!</v>
      </c>
      <c r="AH36" s="73">
        <f t="shared" si="25"/>
        <v>0</v>
      </c>
      <c r="AI36" s="74">
        <f t="shared" ref="AI36:AQ36" si="26">AI35/AI33</f>
        <v>0</v>
      </c>
      <c r="AJ36" s="74">
        <f t="shared" si="26"/>
        <v>0</v>
      </c>
      <c r="AK36" s="74">
        <f t="shared" si="26"/>
        <v>0</v>
      </c>
      <c r="AL36" s="74">
        <f t="shared" si="26"/>
        <v>0</v>
      </c>
      <c r="AM36" s="74">
        <f t="shared" si="26"/>
        <v>0</v>
      </c>
      <c r="AN36" s="74" t="e">
        <f t="shared" si="26"/>
        <v>#DIV/0!</v>
      </c>
      <c r="AO36" s="74" t="e">
        <f t="shared" si="26"/>
        <v>#DIV/0!</v>
      </c>
      <c r="AP36" s="73">
        <f t="shared" si="26"/>
        <v>0</v>
      </c>
      <c r="AQ36" s="92">
        <f t="shared" si="26"/>
        <v>0</v>
      </c>
    </row>
    <row r="37" spans="1:43">
      <c r="B37" s="75"/>
      <c r="C37" s="76"/>
      <c r="D37" s="76"/>
      <c r="E37" s="76"/>
      <c r="F37" s="76"/>
      <c r="G37" s="76"/>
      <c r="H37" s="85"/>
      <c r="I37" s="76"/>
      <c r="J37" s="75"/>
      <c r="K37" s="76"/>
      <c r="L37" s="76"/>
      <c r="M37" s="76"/>
      <c r="N37" s="76"/>
      <c r="O37" s="76"/>
      <c r="P37" s="76"/>
      <c r="Q37" s="87"/>
      <c r="R37" s="75"/>
      <c r="S37" s="88"/>
      <c r="T37" s="88"/>
      <c r="U37" s="88"/>
      <c r="V37" s="88"/>
      <c r="W37" s="88"/>
      <c r="X37" s="88"/>
      <c r="Y37" s="88"/>
      <c r="Z37" s="75"/>
      <c r="AA37" s="87"/>
      <c r="AB37" s="76"/>
      <c r="AC37" s="76"/>
      <c r="AD37" s="76"/>
      <c r="AE37" s="76"/>
      <c r="AF37" s="76"/>
      <c r="AG37" s="76"/>
      <c r="AH37" s="75"/>
      <c r="AI37" s="76"/>
      <c r="AJ37" s="87"/>
      <c r="AK37" s="88"/>
      <c r="AL37" s="88"/>
      <c r="AM37" s="88"/>
      <c r="AN37" s="88"/>
      <c r="AO37" s="88"/>
      <c r="AP37" s="75"/>
      <c r="AQ37" s="17"/>
    </row>
    <row r="38" spans="1:43">
      <c r="B38" s="78"/>
      <c r="C38" s="79"/>
      <c r="D38" s="79"/>
      <c r="E38" s="79"/>
      <c r="F38" s="79"/>
      <c r="G38" s="79"/>
      <c r="H38" s="86"/>
      <c r="I38" s="79"/>
      <c r="J38" s="78"/>
      <c r="K38" s="79"/>
      <c r="L38" s="79"/>
      <c r="M38" s="79"/>
      <c r="N38" s="79"/>
      <c r="O38" s="79"/>
      <c r="P38" s="79"/>
      <c r="Q38" s="86"/>
      <c r="R38" s="78"/>
      <c r="S38" s="79"/>
      <c r="T38" s="79"/>
      <c r="U38" s="79"/>
      <c r="V38" s="79"/>
      <c r="W38" s="79"/>
      <c r="X38" s="79"/>
      <c r="Y38" s="79"/>
      <c r="Z38" s="78"/>
      <c r="AA38" s="86"/>
      <c r="AB38" s="79"/>
      <c r="AC38" s="79"/>
      <c r="AD38" s="79"/>
      <c r="AE38" s="79"/>
      <c r="AF38" s="79"/>
      <c r="AG38" s="79"/>
      <c r="AH38" s="78"/>
      <c r="AI38" s="79"/>
      <c r="AJ38" s="86"/>
      <c r="AK38" s="79"/>
      <c r="AL38" s="79"/>
      <c r="AM38" s="79"/>
      <c r="AN38" s="79"/>
      <c r="AO38" s="79"/>
      <c r="AP38" s="93" t="s">
        <v>16</v>
      </c>
      <c r="AQ38" s="18"/>
    </row>
    <row r="39" spans="1:43">
      <c r="B39" s="80"/>
      <c r="C39" s="57"/>
      <c r="D39" s="81"/>
      <c r="E39" s="57"/>
      <c r="F39" s="57"/>
      <c r="G39" s="81"/>
      <c r="H39" s="81"/>
      <c r="I39" s="81"/>
      <c r="J39" s="80"/>
      <c r="K39" s="81"/>
      <c r="L39" s="81"/>
      <c r="M39" s="57"/>
      <c r="N39" s="57"/>
      <c r="O39" s="81"/>
      <c r="P39" s="81"/>
      <c r="Q39" s="57"/>
      <c r="R39" s="80"/>
      <c r="S39" s="57"/>
      <c r="T39" s="57"/>
      <c r="U39" s="57"/>
      <c r="V39" s="57"/>
      <c r="W39" s="57"/>
      <c r="X39" s="57"/>
      <c r="Y39" s="57"/>
      <c r="Z39" s="80"/>
      <c r="AA39" s="57"/>
      <c r="AB39" s="57"/>
      <c r="AC39" s="57"/>
      <c r="AD39" s="57"/>
      <c r="AE39" s="57"/>
      <c r="AF39" s="57"/>
      <c r="AG39" s="57"/>
      <c r="AH39" s="80"/>
      <c r="AI39" s="57"/>
      <c r="AJ39" s="57"/>
      <c r="AK39" s="57"/>
      <c r="AL39" s="57"/>
      <c r="AM39" s="89"/>
      <c r="AN39" s="57"/>
      <c r="AO39" s="57"/>
      <c r="AP39" s="94" t="s">
        <v>17</v>
      </c>
      <c r="AQ39" s="95"/>
    </row>
    <row r="40" spans="1:43">
      <c r="A40" s="178" t="s">
        <v>21</v>
      </c>
      <c r="B40" s="60" t="s">
        <v>2</v>
      </c>
      <c r="C40" s="60" t="s">
        <v>3</v>
      </c>
      <c r="D40" s="60" t="s">
        <v>4</v>
      </c>
      <c r="E40" s="60" t="s">
        <v>4</v>
      </c>
      <c r="F40" s="60" t="s">
        <v>5</v>
      </c>
      <c r="G40" s="60" t="s">
        <v>6</v>
      </c>
      <c r="H40" s="60" t="s">
        <v>7</v>
      </c>
      <c r="I40" s="60" t="s">
        <v>2</v>
      </c>
      <c r="J40" s="60"/>
      <c r="K40" s="60" t="s">
        <v>3</v>
      </c>
      <c r="L40" s="60" t="s">
        <v>4</v>
      </c>
      <c r="M40" s="60" t="s">
        <v>4</v>
      </c>
      <c r="N40" s="60" t="s">
        <v>5</v>
      </c>
      <c r="O40" s="60" t="s">
        <v>6</v>
      </c>
      <c r="P40" s="60" t="s">
        <v>7</v>
      </c>
      <c r="Q40" s="60" t="s">
        <v>2</v>
      </c>
      <c r="R40" s="60"/>
      <c r="S40" s="60" t="s">
        <v>3</v>
      </c>
      <c r="T40" s="60" t="s">
        <v>4</v>
      </c>
      <c r="U40" s="60" t="s">
        <v>4</v>
      </c>
      <c r="V40" s="60" t="s">
        <v>5</v>
      </c>
      <c r="W40" s="60" t="s">
        <v>6</v>
      </c>
      <c r="X40" s="60" t="s">
        <v>7</v>
      </c>
      <c r="Y40" s="60" t="s">
        <v>2</v>
      </c>
      <c r="Z40" s="60"/>
      <c r="AA40" s="60" t="s">
        <v>3</v>
      </c>
      <c r="AB40" s="60" t="s">
        <v>4</v>
      </c>
      <c r="AC40" s="60" t="s">
        <v>4</v>
      </c>
      <c r="AD40" s="60" t="s">
        <v>5</v>
      </c>
      <c r="AE40" s="60" t="s">
        <v>6</v>
      </c>
      <c r="AF40" s="60" t="s">
        <v>7</v>
      </c>
      <c r="AG40" s="60" t="s">
        <v>2</v>
      </c>
      <c r="AH40" s="60"/>
      <c r="AI40" s="60" t="s">
        <v>3</v>
      </c>
      <c r="AJ40" s="60" t="s">
        <v>4</v>
      </c>
      <c r="AK40" s="60" t="s">
        <v>4</v>
      </c>
      <c r="AL40" s="60" t="s">
        <v>5</v>
      </c>
      <c r="AM40" s="60" t="s">
        <v>6</v>
      </c>
      <c r="AN40" s="60" t="s">
        <v>7</v>
      </c>
      <c r="AO40" s="60" t="s">
        <v>2</v>
      </c>
      <c r="AP40" s="83"/>
      <c r="AQ40" s="58"/>
    </row>
    <row r="41" spans="1:43">
      <c r="A41" s="61" t="s">
        <v>8</v>
      </c>
      <c r="B41" s="82"/>
      <c r="C41" s="65"/>
      <c r="D41" s="65"/>
      <c r="E41" s="65"/>
      <c r="F41" s="65"/>
      <c r="G41" s="65"/>
      <c r="H41" s="66"/>
      <c r="I41" s="66">
        <v>44682</v>
      </c>
      <c r="J41" s="63" t="s">
        <v>9</v>
      </c>
      <c r="K41" s="66">
        <v>44683</v>
      </c>
      <c r="L41" s="66">
        <v>44684</v>
      </c>
      <c r="M41" s="66">
        <v>44685</v>
      </c>
      <c r="N41" s="66">
        <v>44686</v>
      </c>
      <c r="O41" s="66">
        <v>44687</v>
      </c>
      <c r="P41" s="66">
        <v>44688</v>
      </c>
      <c r="Q41" s="66">
        <v>44689</v>
      </c>
      <c r="R41" s="63" t="s">
        <v>9</v>
      </c>
      <c r="S41" s="66">
        <v>44690</v>
      </c>
      <c r="T41" s="66">
        <v>44691</v>
      </c>
      <c r="U41" s="66">
        <v>44692</v>
      </c>
      <c r="V41" s="66">
        <v>44693</v>
      </c>
      <c r="W41" s="66">
        <v>44694</v>
      </c>
      <c r="X41" s="66">
        <v>44695</v>
      </c>
      <c r="Y41" s="66">
        <v>44696</v>
      </c>
      <c r="Z41" s="63" t="s">
        <v>9</v>
      </c>
      <c r="AA41" s="66">
        <v>44697</v>
      </c>
      <c r="AB41" s="66">
        <v>44698</v>
      </c>
      <c r="AC41" s="66">
        <v>44699</v>
      </c>
      <c r="AD41" s="66">
        <v>44700</v>
      </c>
      <c r="AE41" s="66">
        <v>44701</v>
      </c>
      <c r="AF41" s="66">
        <v>44702</v>
      </c>
      <c r="AG41" s="66">
        <v>44703</v>
      </c>
      <c r="AH41" s="63" t="s">
        <v>9</v>
      </c>
      <c r="AI41" s="66">
        <v>44704</v>
      </c>
      <c r="AJ41" s="66">
        <v>44705</v>
      </c>
      <c r="AK41" s="66">
        <v>44706</v>
      </c>
      <c r="AL41" s="66">
        <v>44707</v>
      </c>
      <c r="AM41" s="66">
        <v>44708</v>
      </c>
      <c r="AN41" s="66">
        <v>44709</v>
      </c>
      <c r="AO41" s="66">
        <v>44710</v>
      </c>
      <c r="AP41" s="63" t="s">
        <v>9</v>
      </c>
      <c r="AQ41" s="90" t="s">
        <v>10</v>
      </c>
    </row>
    <row r="42" spans="1:43">
      <c r="A42" s="67" t="s">
        <v>11</v>
      </c>
      <c r="B42" s="62"/>
      <c r="C42" s="69"/>
      <c r="D42" s="70"/>
      <c r="E42" s="70"/>
      <c r="F42" s="70"/>
      <c r="G42" s="70"/>
      <c r="H42" s="70"/>
      <c r="I42" s="70"/>
      <c r="J42" s="84">
        <f>SUM(C42:I42)</f>
        <v>0</v>
      </c>
      <c r="K42" s="70">
        <v>7462.4004560000003</v>
      </c>
      <c r="L42" s="70">
        <v>10358.34295</v>
      </c>
      <c r="M42" s="70">
        <v>10358.34295</v>
      </c>
      <c r="N42" s="70">
        <v>6411.4851779999999</v>
      </c>
      <c r="O42" s="70">
        <v>10308.566999999999</v>
      </c>
      <c r="P42" s="70">
        <v>9751.033512</v>
      </c>
      <c r="Q42" s="70">
        <v>0</v>
      </c>
      <c r="R42" s="84">
        <f>SUM(K42:Q42)</f>
        <v>54650.172046</v>
      </c>
      <c r="S42" s="70">
        <v>6602.5184520000003</v>
      </c>
      <c r="T42" s="70">
        <v>3268.502</v>
      </c>
      <c r="U42" s="70">
        <v>7533.7170630000001</v>
      </c>
      <c r="V42" s="70">
        <v>6796.6962979999998</v>
      </c>
      <c r="W42" s="70">
        <v>4718.6574819999996</v>
      </c>
      <c r="X42" s="70">
        <v>4843.0989470000004</v>
      </c>
      <c r="Y42" s="70">
        <v>0</v>
      </c>
      <c r="Z42" s="84">
        <f>SUM(S42:Y42)</f>
        <v>33763.190241999997</v>
      </c>
      <c r="AA42" s="70">
        <v>5595.9876940000004</v>
      </c>
      <c r="AB42" s="70">
        <v>6153.5524880000003</v>
      </c>
      <c r="AC42" s="70">
        <v>9190.8298673999998</v>
      </c>
      <c r="AD42" s="70">
        <v>13198.852070000001</v>
      </c>
      <c r="AE42" s="70">
        <v>6798.0489189999998</v>
      </c>
      <c r="AF42" s="70">
        <v>10456.95119</v>
      </c>
      <c r="AG42" s="70">
        <v>0</v>
      </c>
      <c r="AH42" s="84">
        <f>SUM(AA42:AG42)</f>
        <v>51394.222228400002</v>
      </c>
      <c r="AI42" s="70">
        <v>12247.325269999999</v>
      </c>
      <c r="AJ42" s="70">
        <v>19081.444220000001</v>
      </c>
      <c r="AK42" s="70">
        <v>8258.9689789999993</v>
      </c>
      <c r="AL42" s="70">
        <v>18937.647860000001</v>
      </c>
      <c r="AM42" s="70">
        <v>7002.122668</v>
      </c>
      <c r="AN42" s="70"/>
      <c r="AO42" s="70">
        <v>0</v>
      </c>
      <c r="AP42" s="84">
        <f>SUM(AI42:AO42)</f>
        <v>65527.508996999997</v>
      </c>
      <c r="AQ42" s="91">
        <f>SUM(Z42,R42,J42,AH42,AP42)</f>
        <v>205335.0935134</v>
      </c>
    </row>
    <row r="43" spans="1:43">
      <c r="A43" s="67" t="s">
        <v>12</v>
      </c>
      <c r="B43" s="62"/>
      <c r="C43" s="69"/>
      <c r="D43" s="70"/>
      <c r="E43" s="70"/>
      <c r="F43" s="70"/>
      <c r="G43" s="70"/>
      <c r="H43" s="70"/>
      <c r="I43" s="70"/>
      <c r="J43" s="84">
        <f>SUM(C43:I43)</f>
        <v>0</v>
      </c>
      <c r="K43" s="70"/>
      <c r="L43" s="70"/>
      <c r="M43" s="70"/>
      <c r="N43" s="70"/>
      <c r="O43" s="70"/>
      <c r="P43" s="70"/>
      <c r="Q43" s="70"/>
      <c r="R43" s="84">
        <f>SUM(K43:Q43)</f>
        <v>0</v>
      </c>
      <c r="S43" s="70"/>
      <c r="T43" s="70"/>
      <c r="U43" s="70"/>
      <c r="V43" s="70"/>
      <c r="W43" s="70"/>
      <c r="X43" s="70"/>
      <c r="Y43" s="70"/>
      <c r="Z43" s="84">
        <f>SUM(S43:Y43)</f>
        <v>0</v>
      </c>
      <c r="AA43" s="70"/>
      <c r="AB43" s="70"/>
      <c r="AC43" s="70"/>
      <c r="AD43" s="70"/>
      <c r="AE43" s="70"/>
      <c r="AF43" s="70"/>
      <c r="AG43" s="70"/>
      <c r="AH43" s="84">
        <f>SUM(AA43:AG43)</f>
        <v>0</v>
      </c>
      <c r="AI43" s="70"/>
      <c r="AJ43" s="70"/>
      <c r="AK43" s="70"/>
      <c r="AL43" s="70"/>
      <c r="AM43" s="70"/>
      <c r="AN43" s="70"/>
      <c r="AO43" s="70"/>
      <c r="AP43" s="84">
        <f t="shared" ref="AP43" si="27">SUM(AI43:AO43)</f>
        <v>0</v>
      </c>
      <c r="AQ43" s="91">
        <f t="shared" ref="AQ43:AQ44" si="28">SUM(Z43,R43,J43,AH43,AP43)</f>
        <v>0</v>
      </c>
    </row>
    <row r="44" spans="1:43">
      <c r="A44" s="71" t="s">
        <v>13</v>
      </c>
      <c r="B44" s="70"/>
      <c r="C44" s="70"/>
      <c r="D44" s="70"/>
      <c r="E44" s="70"/>
      <c r="F44" s="70"/>
      <c r="G44" s="70"/>
      <c r="H44" s="70">
        <f>'P2'!B38</f>
        <v>0</v>
      </c>
      <c r="I44" s="70">
        <f>'P2'!C38</f>
        <v>0</v>
      </c>
      <c r="J44" s="84">
        <f>SUM(C44:I44)</f>
        <v>0</v>
      </c>
      <c r="K44" s="70"/>
      <c r="L44" s="70"/>
      <c r="M44" s="70"/>
      <c r="N44" s="70"/>
      <c r="O44" s="70">
        <f>'P2'!H38</f>
        <v>0</v>
      </c>
      <c r="P44" s="70">
        <f>'P2'!I38</f>
        <v>0</v>
      </c>
      <c r="Q44" s="70">
        <f>'P2'!J38</f>
        <v>0</v>
      </c>
      <c r="R44" s="84">
        <f>SUM(K44:Q44)</f>
        <v>0</v>
      </c>
      <c r="S44" s="70"/>
      <c r="T44" s="70"/>
      <c r="U44" s="70"/>
      <c r="V44" s="70"/>
      <c r="W44" s="70"/>
      <c r="X44" s="70"/>
      <c r="Y44" s="70"/>
      <c r="Z44" s="84">
        <f>SUM(S44:Y44)</f>
        <v>0</v>
      </c>
      <c r="AA44" s="70"/>
      <c r="AB44" s="70"/>
      <c r="AC44" s="70"/>
      <c r="AD44" s="70"/>
      <c r="AE44" s="70"/>
      <c r="AF44" s="70">
        <f>'P2'!W38</f>
        <v>0</v>
      </c>
      <c r="AG44" s="70">
        <f>'P2'!X38</f>
        <v>0</v>
      </c>
      <c r="AH44" s="84">
        <f>SUM(AA44:AG44)</f>
        <v>0</v>
      </c>
      <c r="AI44" s="70"/>
      <c r="AJ44" s="70"/>
      <c r="AK44" s="70"/>
      <c r="AL44" s="70"/>
      <c r="AM44" s="70"/>
      <c r="AN44" s="70"/>
      <c r="AO44" s="70">
        <f>'P2'!AE38</f>
        <v>0</v>
      </c>
      <c r="AP44" s="84">
        <f>SUM(AI44:AO44)</f>
        <v>0</v>
      </c>
      <c r="AQ44" s="91">
        <f t="shared" si="28"/>
        <v>0</v>
      </c>
    </row>
    <row r="45" spans="1:43">
      <c r="A45" s="61" t="s">
        <v>15</v>
      </c>
      <c r="B45" s="74" t="e">
        <f t="shared" ref="B45" si="29">B44/B42</f>
        <v>#DIV/0!</v>
      </c>
      <c r="C45" s="74" t="e">
        <f t="shared" ref="C45:J45" si="30">C44/C42</f>
        <v>#DIV/0!</v>
      </c>
      <c r="D45" s="74" t="e">
        <f t="shared" si="30"/>
        <v>#DIV/0!</v>
      </c>
      <c r="E45" s="74" t="e">
        <f t="shared" si="30"/>
        <v>#DIV/0!</v>
      </c>
      <c r="F45" s="74" t="e">
        <f t="shared" si="30"/>
        <v>#DIV/0!</v>
      </c>
      <c r="G45" s="74" t="e">
        <f t="shared" si="30"/>
        <v>#DIV/0!</v>
      </c>
      <c r="H45" s="74" t="e">
        <f t="shared" si="30"/>
        <v>#DIV/0!</v>
      </c>
      <c r="I45" s="74" t="e">
        <f t="shared" si="30"/>
        <v>#DIV/0!</v>
      </c>
      <c r="J45" s="73" t="e">
        <f t="shared" si="30"/>
        <v>#DIV/0!</v>
      </c>
      <c r="K45" s="74">
        <f t="shared" ref="K45:S45" si="31">K44/K42</f>
        <v>0</v>
      </c>
      <c r="L45" s="74">
        <f t="shared" si="31"/>
        <v>0</v>
      </c>
      <c r="M45" s="74">
        <f t="shared" si="31"/>
        <v>0</v>
      </c>
      <c r="N45" s="74">
        <f t="shared" si="31"/>
        <v>0</v>
      </c>
      <c r="O45" s="74">
        <f t="shared" si="31"/>
        <v>0</v>
      </c>
      <c r="P45" s="74">
        <f t="shared" si="31"/>
        <v>0</v>
      </c>
      <c r="Q45" s="74" t="e">
        <f t="shared" si="31"/>
        <v>#DIV/0!</v>
      </c>
      <c r="R45" s="73">
        <f t="shared" si="31"/>
        <v>0</v>
      </c>
      <c r="S45" s="74">
        <f t="shared" si="31"/>
        <v>0</v>
      </c>
      <c r="T45" s="74">
        <f t="shared" ref="T45:Z45" si="32">T44/T42</f>
        <v>0</v>
      </c>
      <c r="U45" s="74">
        <f t="shared" si="32"/>
        <v>0</v>
      </c>
      <c r="V45" s="74">
        <f t="shared" si="32"/>
        <v>0</v>
      </c>
      <c r="W45" s="74">
        <f t="shared" si="32"/>
        <v>0</v>
      </c>
      <c r="X45" s="74">
        <f t="shared" si="32"/>
        <v>0</v>
      </c>
      <c r="Y45" s="74" t="e">
        <f t="shared" si="32"/>
        <v>#DIV/0!</v>
      </c>
      <c r="Z45" s="73">
        <f t="shared" si="32"/>
        <v>0</v>
      </c>
      <c r="AA45" s="74">
        <f t="shared" ref="AA45:AH45" si="33">AA44/AA42</f>
        <v>0</v>
      </c>
      <c r="AB45" s="74">
        <f t="shared" si="33"/>
        <v>0</v>
      </c>
      <c r="AC45" s="74">
        <f t="shared" si="33"/>
        <v>0</v>
      </c>
      <c r="AD45" s="74">
        <f t="shared" si="33"/>
        <v>0</v>
      </c>
      <c r="AE45" s="74">
        <f t="shared" si="33"/>
        <v>0</v>
      </c>
      <c r="AF45" s="74">
        <f t="shared" si="33"/>
        <v>0</v>
      </c>
      <c r="AG45" s="74" t="e">
        <f t="shared" si="33"/>
        <v>#DIV/0!</v>
      </c>
      <c r="AH45" s="73">
        <f t="shared" si="33"/>
        <v>0</v>
      </c>
      <c r="AI45" s="74">
        <f t="shared" ref="AI45:AQ45" si="34">AI44/AI42</f>
        <v>0</v>
      </c>
      <c r="AJ45" s="74">
        <f t="shared" si="34"/>
        <v>0</v>
      </c>
      <c r="AK45" s="74">
        <f t="shared" si="34"/>
        <v>0</v>
      </c>
      <c r="AL45" s="74">
        <f t="shared" si="34"/>
        <v>0</v>
      </c>
      <c r="AM45" s="74">
        <f t="shared" si="34"/>
        <v>0</v>
      </c>
      <c r="AN45" s="74" t="e">
        <f t="shared" si="34"/>
        <v>#DIV/0!</v>
      </c>
      <c r="AO45" s="74" t="e">
        <f t="shared" si="34"/>
        <v>#DIV/0!</v>
      </c>
      <c r="AP45" s="73">
        <f t="shared" si="34"/>
        <v>0</v>
      </c>
      <c r="AQ45" s="92">
        <f t="shared" si="34"/>
        <v>0</v>
      </c>
    </row>
    <row r="46" spans="1:43">
      <c r="B46" s="75"/>
      <c r="C46" s="76"/>
      <c r="D46" s="76"/>
      <c r="E46" s="76"/>
      <c r="F46" s="76"/>
      <c r="G46" s="76"/>
      <c r="H46" s="85"/>
      <c r="I46" s="76"/>
      <c r="J46" s="75"/>
      <c r="K46" s="76"/>
      <c r="L46" s="76"/>
      <c r="M46" s="76"/>
      <c r="N46" s="76"/>
      <c r="O46" s="76"/>
      <c r="P46" s="76"/>
      <c r="Q46" s="87"/>
      <c r="R46" s="75"/>
      <c r="S46" s="88"/>
      <c r="T46" s="88"/>
      <c r="U46" s="88"/>
      <c r="V46" s="88"/>
      <c r="W46" s="88"/>
      <c r="X46" s="88"/>
      <c r="Y46" s="88"/>
      <c r="Z46" s="75"/>
      <c r="AA46" s="87"/>
      <c r="AB46" s="76"/>
      <c r="AC46" s="76"/>
      <c r="AD46" s="76"/>
      <c r="AE46" s="76"/>
      <c r="AF46" s="76"/>
      <c r="AG46" s="76"/>
      <c r="AH46" s="75"/>
      <c r="AI46" s="76"/>
      <c r="AJ46" s="87"/>
      <c r="AK46" s="88"/>
      <c r="AL46" s="88"/>
      <c r="AM46" s="88"/>
      <c r="AN46" s="88"/>
      <c r="AO46" s="88"/>
      <c r="AP46" s="75"/>
      <c r="AQ46" s="17"/>
    </row>
    <row r="47" spans="1:43">
      <c r="B47" s="78"/>
      <c r="C47" s="79"/>
      <c r="D47" s="79"/>
      <c r="E47" s="79"/>
      <c r="F47" s="79"/>
      <c r="G47" s="79"/>
      <c r="H47" s="86"/>
      <c r="I47" s="79"/>
      <c r="J47" s="78"/>
      <c r="K47" s="79"/>
      <c r="L47" s="79"/>
      <c r="M47" s="79"/>
      <c r="N47" s="79"/>
      <c r="O47" s="79"/>
      <c r="P47" s="79"/>
      <c r="Q47" s="86"/>
      <c r="R47" s="78"/>
      <c r="S47" s="79"/>
      <c r="T47" s="79"/>
      <c r="U47" s="79"/>
      <c r="V47" s="79"/>
      <c r="W47" s="79"/>
      <c r="X47" s="79"/>
      <c r="Y47" s="79"/>
      <c r="Z47" s="78"/>
      <c r="AA47" s="86"/>
      <c r="AB47" s="79"/>
      <c r="AC47" s="79"/>
      <c r="AD47" s="79"/>
      <c r="AE47" s="79"/>
      <c r="AF47" s="79"/>
      <c r="AG47" s="79"/>
      <c r="AH47" s="78"/>
      <c r="AI47" s="79"/>
      <c r="AJ47" s="86"/>
      <c r="AK47" s="79"/>
      <c r="AL47" s="79"/>
      <c r="AM47" s="79"/>
      <c r="AN47" s="79"/>
      <c r="AO47" s="79"/>
      <c r="AP47" s="93" t="s">
        <v>16</v>
      </c>
      <c r="AQ47" s="18"/>
    </row>
    <row r="48" spans="1:43">
      <c r="B48" s="80"/>
      <c r="C48" s="57"/>
      <c r="D48" s="81"/>
      <c r="E48" s="57"/>
      <c r="F48" s="57"/>
      <c r="G48" s="81"/>
      <c r="H48" s="81"/>
      <c r="I48" s="81"/>
      <c r="J48" s="80"/>
      <c r="K48" s="81"/>
      <c r="L48" s="81"/>
      <c r="M48" s="57"/>
      <c r="N48" s="57"/>
      <c r="O48" s="81"/>
      <c r="P48" s="81"/>
      <c r="Q48" s="57"/>
      <c r="R48" s="80"/>
      <c r="S48" s="57"/>
      <c r="T48" s="57"/>
      <c r="U48" s="57"/>
      <c r="V48" s="57"/>
      <c r="W48" s="57"/>
      <c r="X48" s="57"/>
      <c r="Y48" s="57"/>
      <c r="Z48" s="80"/>
      <c r="AA48" s="57"/>
      <c r="AB48" s="57"/>
      <c r="AC48" s="57"/>
      <c r="AD48" s="57"/>
      <c r="AE48" s="57"/>
      <c r="AF48" s="57"/>
      <c r="AG48" s="57"/>
      <c r="AH48" s="80"/>
      <c r="AI48" s="57"/>
      <c r="AJ48" s="57"/>
      <c r="AK48" s="57"/>
      <c r="AL48" s="57"/>
      <c r="AM48" s="89"/>
      <c r="AN48" s="57"/>
      <c r="AO48" s="57"/>
      <c r="AP48" s="94" t="s">
        <v>17</v>
      </c>
      <c r="AQ48" s="95"/>
    </row>
    <row r="49" spans="1:44">
      <c r="A49" s="181" t="s">
        <v>22</v>
      </c>
      <c r="B49" s="60" t="s">
        <v>2</v>
      </c>
      <c r="C49" s="60" t="s">
        <v>3</v>
      </c>
      <c r="D49" s="60" t="s">
        <v>4</v>
      </c>
      <c r="E49" s="60" t="s">
        <v>4</v>
      </c>
      <c r="F49" s="60" t="s">
        <v>5</v>
      </c>
      <c r="G49" s="60" t="s">
        <v>6</v>
      </c>
      <c r="H49" s="60" t="s">
        <v>7</v>
      </c>
      <c r="I49" s="60" t="s">
        <v>2</v>
      </c>
      <c r="J49" s="60"/>
      <c r="K49" s="60" t="s">
        <v>3</v>
      </c>
      <c r="L49" s="60" t="s">
        <v>4</v>
      </c>
      <c r="M49" s="60" t="s">
        <v>4</v>
      </c>
      <c r="N49" s="60" t="s">
        <v>5</v>
      </c>
      <c r="O49" s="60" t="s">
        <v>6</v>
      </c>
      <c r="P49" s="60" t="s">
        <v>7</v>
      </c>
      <c r="Q49" s="60" t="s">
        <v>2</v>
      </c>
      <c r="R49" s="60"/>
      <c r="S49" s="60" t="s">
        <v>3</v>
      </c>
      <c r="T49" s="60" t="s">
        <v>4</v>
      </c>
      <c r="U49" s="60" t="s">
        <v>4</v>
      </c>
      <c r="V49" s="60" t="s">
        <v>5</v>
      </c>
      <c r="W49" s="60" t="s">
        <v>6</v>
      </c>
      <c r="X49" s="60" t="s">
        <v>7</v>
      </c>
      <c r="Y49" s="60" t="s">
        <v>2</v>
      </c>
      <c r="Z49" s="60"/>
      <c r="AA49" s="60" t="s">
        <v>3</v>
      </c>
      <c r="AB49" s="60" t="s">
        <v>4</v>
      </c>
      <c r="AC49" s="60" t="s">
        <v>4</v>
      </c>
      <c r="AD49" s="60" t="s">
        <v>5</v>
      </c>
      <c r="AE49" s="60" t="s">
        <v>6</v>
      </c>
      <c r="AF49" s="60" t="s">
        <v>7</v>
      </c>
      <c r="AG49" s="60" t="s">
        <v>2</v>
      </c>
      <c r="AH49" s="60"/>
      <c r="AI49" s="60" t="s">
        <v>3</v>
      </c>
      <c r="AJ49" s="60" t="s">
        <v>4</v>
      </c>
      <c r="AK49" s="60" t="s">
        <v>4</v>
      </c>
      <c r="AL49" s="60" t="s">
        <v>5</v>
      </c>
      <c r="AM49" s="60" t="s">
        <v>6</v>
      </c>
      <c r="AN49" s="60" t="s">
        <v>7</v>
      </c>
      <c r="AO49" s="60" t="s">
        <v>2</v>
      </c>
      <c r="AP49" s="48"/>
      <c r="AQ49" s="17">
        <f>SUM(C49:AP49)</f>
        <v>0</v>
      </c>
    </row>
    <row r="50" spans="1:44">
      <c r="A50" s="61" t="s">
        <v>8</v>
      </c>
      <c r="B50" s="82"/>
      <c r="C50" s="65"/>
      <c r="D50" s="66"/>
      <c r="E50" s="66">
        <v>44713</v>
      </c>
      <c r="F50" s="66">
        <v>44714</v>
      </c>
      <c r="G50" s="66">
        <v>44715</v>
      </c>
      <c r="H50" s="66">
        <v>44716</v>
      </c>
      <c r="I50" s="66">
        <v>44717</v>
      </c>
      <c r="J50" s="63" t="s">
        <v>9</v>
      </c>
      <c r="K50" s="66">
        <v>44718</v>
      </c>
      <c r="L50" s="66">
        <v>44719</v>
      </c>
      <c r="M50" s="66">
        <v>44720</v>
      </c>
      <c r="N50" s="66">
        <v>44721</v>
      </c>
      <c r="O50" s="66">
        <v>44722</v>
      </c>
      <c r="P50" s="66">
        <v>44723</v>
      </c>
      <c r="Q50" s="66">
        <v>44724</v>
      </c>
      <c r="R50" s="63" t="s">
        <v>9</v>
      </c>
      <c r="S50" s="66">
        <v>44725</v>
      </c>
      <c r="T50" s="66">
        <v>44726</v>
      </c>
      <c r="U50" s="66">
        <v>44727</v>
      </c>
      <c r="V50" s="66">
        <v>44728</v>
      </c>
      <c r="W50" s="66">
        <v>44729</v>
      </c>
      <c r="X50" s="66">
        <v>44730</v>
      </c>
      <c r="Y50" s="66">
        <v>44731</v>
      </c>
      <c r="Z50" s="63" t="s">
        <v>9</v>
      </c>
      <c r="AA50" s="66">
        <v>44732</v>
      </c>
      <c r="AB50" s="66">
        <v>44733</v>
      </c>
      <c r="AC50" s="66">
        <v>44734</v>
      </c>
      <c r="AD50" s="66">
        <v>44735</v>
      </c>
      <c r="AE50" s="66">
        <v>44736</v>
      </c>
      <c r="AF50" s="66">
        <v>44737</v>
      </c>
      <c r="AG50" s="66">
        <v>44738</v>
      </c>
      <c r="AH50" s="63" t="s">
        <v>9</v>
      </c>
      <c r="AI50" s="66">
        <v>44739</v>
      </c>
      <c r="AJ50" s="66">
        <v>44740</v>
      </c>
      <c r="AK50" s="66">
        <v>44741</v>
      </c>
      <c r="AL50" s="66">
        <v>44742</v>
      </c>
      <c r="AM50" s="66"/>
      <c r="AN50" s="66"/>
      <c r="AO50" s="66"/>
      <c r="AP50" s="63" t="s">
        <v>9</v>
      </c>
      <c r="AQ50" s="90" t="s">
        <v>10</v>
      </c>
    </row>
    <row r="51" spans="1:44">
      <c r="A51" s="67" t="s">
        <v>11</v>
      </c>
      <c r="B51" s="62"/>
      <c r="C51" s="69"/>
      <c r="D51" s="70"/>
      <c r="E51" s="70">
        <v>7003.2839290000002</v>
      </c>
      <c r="F51" s="70">
        <v>7683.3450192</v>
      </c>
      <c r="G51" s="70">
        <v>12551.66531</v>
      </c>
      <c r="H51" s="70">
        <v>3576.9936259999999</v>
      </c>
      <c r="I51" s="70">
        <v>0</v>
      </c>
      <c r="J51" s="84">
        <f>SUM(C51:I51)</f>
        <v>30815.287884199999</v>
      </c>
      <c r="K51" s="70">
        <v>5719.1474989999997</v>
      </c>
      <c r="L51" s="70">
        <v>14284.03206</v>
      </c>
      <c r="M51" s="70">
        <v>8482.4961760000006</v>
      </c>
      <c r="N51" s="70">
        <v>10280</v>
      </c>
      <c r="O51" s="70">
        <v>12735</v>
      </c>
      <c r="P51" s="70">
        <v>4600</v>
      </c>
      <c r="Q51" s="70">
        <v>0</v>
      </c>
      <c r="R51" s="84">
        <f>SUM(K51:Q51)</f>
        <v>56100.675734999997</v>
      </c>
      <c r="S51" s="70">
        <v>10382.32576</v>
      </c>
      <c r="T51" s="70">
        <v>8023.1847529999995</v>
      </c>
      <c r="U51" s="70">
        <v>1295.64607</v>
      </c>
      <c r="V51" s="70">
        <v>3760.75713</v>
      </c>
      <c r="W51" s="70">
        <v>12535</v>
      </c>
      <c r="X51" s="70">
        <v>3741.7132700000002</v>
      </c>
      <c r="Y51" s="70">
        <v>0</v>
      </c>
      <c r="Z51" s="84">
        <f>SUM(S51:Y51)</f>
        <v>39738.626983000002</v>
      </c>
      <c r="AA51" s="70">
        <v>17961.008860000002</v>
      </c>
      <c r="AB51" s="70">
        <v>6597.5943850000003</v>
      </c>
      <c r="AC51" s="70">
        <v>8813.4509519999992</v>
      </c>
      <c r="AD51" s="70">
        <v>12703.29199</v>
      </c>
      <c r="AE51" s="70">
        <v>8488.7880000000005</v>
      </c>
      <c r="AF51" s="70">
        <v>3400.5619999999999</v>
      </c>
      <c r="AG51" s="70">
        <v>0</v>
      </c>
      <c r="AH51" s="84">
        <f>SUM(AA51:AG51)</f>
        <v>57964.696187000001</v>
      </c>
      <c r="AI51" s="70">
        <v>7232.94949</v>
      </c>
      <c r="AJ51" s="70">
        <v>10324.66815</v>
      </c>
      <c r="AK51" s="70">
        <v>7541.5814559999999</v>
      </c>
      <c r="AL51" s="70">
        <v>17368.549749999998</v>
      </c>
      <c r="AM51" s="70"/>
      <c r="AN51" s="70"/>
      <c r="AO51" s="70"/>
      <c r="AP51" s="84">
        <f>AI51+AJ51+AK51+AL51+AM51+AN51+AO51</f>
        <v>42467.748846000002</v>
      </c>
      <c r="AQ51" s="91">
        <f>SUM(Z51,R51,J51,AH51,AP51)</f>
        <v>227087.03563519998</v>
      </c>
    </row>
    <row r="52" spans="1:44">
      <c r="A52" s="67" t="s">
        <v>12</v>
      </c>
      <c r="B52" s="62"/>
      <c r="C52" s="69"/>
      <c r="D52" s="70"/>
      <c r="E52" s="70"/>
      <c r="F52" s="70"/>
      <c r="G52" s="70"/>
      <c r="H52" s="70"/>
      <c r="I52" s="70"/>
      <c r="J52" s="84">
        <f>SUM(C52:I52)</f>
        <v>0</v>
      </c>
      <c r="K52" s="70"/>
      <c r="L52" s="70"/>
      <c r="M52" s="70"/>
      <c r="N52" s="70"/>
      <c r="O52" s="70"/>
      <c r="P52" s="70"/>
      <c r="Q52" s="70"/>
      <c r="R52" s="84">
        <f>SUM(K52:Q52)</f>
        <v>0</v>
      </c>
      <c r="S52" s="70"/>
      <c r="T52" s="70"/>
      <c r="U52" s="70"/>
      <c r="V52" s="70"/>
      <c r="W52" s="70"/>
      <c r="X52" s="70"/>
      <c r="Y52" s="70"/>
      <c r="Z52" s="84">
        <f>SUM(S52:Y52)</f>
        <v>0</v>
      </c>
      <c r="AA52" s="70"/>
      <c r="AB52" s="70"/>
      <c r="AC52" s="70"/>
      <c r="AD52" s="70"/>
      <c r="AE52" s="70"/>
      <c r="AF52" s="70"/>
      <c r="AG52" s="70"/>
      <c r="AH52" s="84">
        <f>SUM(AA52:AG52)</f>
        <v>0</v>
      </c>
      <c r="AI52" s="70"/>
      <c r="AJ52" s="70"/>
      <c r="AK52" s="70"/>
      <c r="AL52" s="70"/>
      <c r="AM52" s="70"/>
      <c r="AN52" s="70"/>
      <c r="AO52" s="70"/>
      <c r="AP52" s="68">
        <f t="shared" ref="AP52" si="35">SUM(AO52)</f>
        <v>0</v>
      </c>
      <c r="AQ52" s="91">
        <f t="shared" ref="AQ52:AQ53" si="36">SUM(Z52,R52,J52,AH52,AP52)</f>
        <v>0</v>
      </c>
    </row>
    <row r="53" spans="1:44">
      <c r="A53" s="71" t="s">
        <v>13</v>
      </c>
      <c r="B53" s="70"/>
      <c r="C53" s="70"/>
      <c r="D53" s="70"/>
      <c r="E53" s="70"/>
      <c r="F53" s="70"/>
      <c r="G53" s="70"/>
      <c r="H53" s="70"/>
      <c r="I53" s="70">
        <f>'P2'!G46</f>
        <v>0</v>
      </c>
      <c r="J53" s="84">
        <f>SUM(C53:I53)</f>
        <v>0</v>
      </c>
      <c r="K53" s="70"/>
      <c r="L53" s="70"/>
      <c r="M53" s="70"/>
      <c r="N53" s="70"/>
      <c r="O53" s="70"/>
      <c r="P53" s="70">
        <f>'P2'!M46</f>
        <v>0</v>
      </c>
      <c r="Q53" s="70">
        <f>'P2'!N46</f>
        <v>0</v>
      </c>
      <c r="R53" s="84">
        <f>SUM(K53:Q53)</f>
        <v>0</v>
      </c>
      <c r="S53" s="70"/>
      <c r="T53" s="70"/>
      <c r="U53" s="70"/>
      <c r="V53" s="70"/>
      <c r="W53" s="70">
        <f>'P2'!S46</f>
        <v>0</v>
      </c>
      <c r="X53" s="70">
        <f>'P2'!T46</f>
        <v>0</v>
      </c>
      <c r="Y53" s="70">
        <f>'P2'!U46</f>
        <v>0</v>
      </c>
      <c r="Z53" s="84">
        <f>SUM(S53:Y53)</f>
        <v>0</v>
      </c>
      <c r="AA53" s="70"/>
      <c r="AB53" s="70"/>
      <c r="AC53" s="70"/>
      <c r="AD53" s="70"/>
      <c r="AE53" s="70"/>
      <c r="AF53" s="70">
        <f>'P2'!AA46</f>
        <v>0</v>
      </c>
      <c r="AG53" s="70">
        <f>'P2'!AB46</f>
        <v>0</v>
      </c>
      <c r="AH53" s="84">
        <f>SUM(AA53:AG53)</f>
        <v>0</v>
      </c>
      <c r="AI53" s="70"/>
      <c r="AJ53" s="70"/>
      <c r="AK53" s="70"/>
      <c r="AL53" s="70"/>
      <c r="AM53" s="70"/>
      <c r="AN53" s="70">
        <f>'P2'!AH46</f>
        <v>0</v>
      </c>
      <c r="AO53" s="70">
        <f>'P2'!AI46</f>
        <v>0</v>
      </c>
      <c r="AP53" s="84">
        <f>AI53+AJ53+AK53+AL53+AM53+AN53+AO53</f>
        <v>0</v>
      </c>
      <c r="AQ53" s="91">
        <f t="shared" si="36"/>
        <v>0</v>
      </c>
    </row>
    <row r="54" spans="1:44">
      <c r="A54" s="61" t="s">
        <v>15</v>
      </c>
      <c r="B54" s="74" t="e">
        <f t="shared" ref="B54" si="37">B53/B51</f>
        <v>#DIV/0!</v>
      </c>
      <c r="C54" s="74" t="e">
        <f t="shared" ref="C54:J54" si="38">C53/C51</f>
        <v>#DIV/0!</v>
      </c>
      <c r="D54" s="74" t="e">
        <f t="shared" si="38"/>
        <v>#DIV/0!</v>
      </c>
      <c r="E54" s="74">
        <f t="shared" si="38"/>
        <v>0</v>
      </c>
      <c r="F54" s="74">
        <f t="shared" si="38"/>
        <v>0</v>
      </c>
      <c r="G54" s="74">
        <f t="shared" si="38"/>
        <v>0</v>
      </c>
      <c r="H54" s="74">
        <f t="shared" si="38"/>
        <v>0</v>
      </c>
      <c r="I54" s="74" t="e">
        <f t="shared" si="38"/>
        <v>#DIV/0!</v>
      </c>
      <c r="J54" s="73">
        <f t="shared" si="38"/>
        <v>0</v>
      </c>
      <c r="K54" s="74">
        <f t="shared" ref="K54:S54" si="39">K53/K51</f>
        <v>0</v>
      </c>
      <c r="L54" s="74">
        <f t="shared" si="39"/>
        <v>0</v>
      </c>
      <c r="M54" s="74">
        <f t="shared" si="39"/>
        <v>0</v>
      </c>
      <c r="N54" s="74">
        <f t="shared" si="39"/>
        <v>0</v>
      </c>
      <c r="O54" s="74">
        <f t="shared" si="39"/>
        <v>0</v>
      </c>
      <c r="P54" s="74">
        <f t="shared" si="39"/>
        <v>0</v>
      </c>
      <c r="Q54" s="74" t="e">
        <f t="shared" si="39"/>
        <v>#DIV/0!</v>
      </c>
      <c r="R54" s="73">
        <f t="shared" si="39"/>
        <v>0</v>
      </c>
      <c r="S54" s="74">
        <f t="shared" si="39"/>
        <v>0</v>
      </c>
      <c r="T54" s="74">
        <f t="shared" ref="T54:Z54" si="40">T53/T51</f>
        <v>0</v>
      </c>
      <c r="U54" s="74">
        <f t="shared" si="40"/>
        <v>0</v>
      </c>
      <c r="V54" s="74">
        <f t="shared" si="40"/>
        <v>0</v>
      </c>
      <c r="W54" s="74">
        <f t="shared" si="40"/>
        <v>0</v>
      </c>
      <c r="X54" s="74">
        <f t="shared" si="40"/>
        <v>0</v>
      </c>
      <c r="Y54" s="74" t="e">
        <f t="shared" si="40"/>
        <v>#DIV/0!</v>
      </c>
      <c r="Z54" s="73">
        <f t="shared" si="40"/>
        <v>0</v>
      </c>
      <c r="AA54" s="74">
        <f t="shared" ref="AA54:AH54" si="41">AA53/AA51</f>
        <v>0</v>
      </c>
      <c r="AB54" s="74">
        <f t="shared" si="41"/>
        <v>0</v>
      </c>
      <c r="AC54" s="74">
        <f t="shared" si="41"/>
        <v>0</v>
      </c>
      <c r="AD54" s="74">
        <f t="shared" si="41"/>
        <v>0</v>
      </c>
      <c r="AE54" s="74">
        <f t="shared" si="41"/>
        <v>0</v>
      </c>
      <c r="AF54" s="74">
        <f t="shared" si="41"/>
        <v>0</v>
      </c>
      <c r="AG54" s="74" t="e">
        <f t="shared" si="41"/>
        <v>#DIV/0!</v>
      </c>
      <c r="AH54" s="73">
        <f t="shared" si="41"/>
        <v>0</v>
      </c>
      <c r="AI54" s="74">
        <f t="shared" ref="AI54:AQ54" si="42">AI53/AI51</f>
        <v>0</v>
      </c>
      <c r="AJ54" s="74">
        <f t="shared" si="42"/>
        <v>0</v>
      </c>
      <c r="AK54" s="74">
        <f t="shared" si="42"/>
        <v>0</v>
      </c>
      <c r="AL54" s="74">
        <f t="shared" si="42"/>
        <v>0</v>
      </c>
      <c r="AM54" s="74" t="e">
        <f t="shared" si="42"/>
        <v>#DIV/0!</v>
      </c>
      <c r="AN54" s="74" t="e">
        <f t="shared" si="42"/>
        <v>#DIV/0!</v>
      </c>
      <c r="AO54" s="74" t="e">
        <f t="shared" si="42"/>
        <v>#DIV/0!</v>
      </c>
      <c r="AP54" s="73">
        <f t="shared" si="42"/>
        <v>0</v>
      </c>
      <c r="AQ54" s="92">
        <f t="shared" si="42"/>
        <v>0</v>
      </c>
    </row>
    <row r="55" spans="1:44">
      <c r="B55" s="75"/>
      <c r="C55" s="76"/>
      <c r="D55" s="76"/>
      <c r="E55" s="76"/>
      <c r="F55" s="76"/>
      <c r="G55" s="76"/>
      <c r="H55" s="85"/>
      <c r="I55" s="76"/>
      <c r="J55" s="75"/>
      <c r="K55" s="76"/>
      <c r="L55" s="76"/>
      <c r="M55" s="76"/>
      <c r="N55" s="76"/>
      <c r="O55" s="76"/>
      <c r="P55" s="76"/>
      <c r="Q55" s="87"/>
      <c r="R55" s="75"/>
      <c r="S55" s="88"/>
      <c r="T55" s="88"/>
      <c r="U55" s="88"/>
      <c r="V55" s="88"/>
      <c r="W55" s="88"/>
      <c r="X55" s="88"/>
      <c r="Y55" s="88"/>
      <c r="Z55" s="75"/>
      <c r="AA55" s="87"/>
      <c r="AB55" s="76"/>
      <c r="AC55" s="76"/>
      <c r="AD55" s="76"/>
      <c r="AE55" s="76"/>
      <c r="AF55" s="76"/>
      <c r="AG55" s="76"/>
      <c r="AH55" s="75"/>
      <c r="AI55" s="76"/>
      <c r="AJ55" s="87"/>
      <c r="AK55" s="88"/>
      <c r="AL55" s="88"/>
      <c r="AM55" s="88"/>
      <c r="AN55" s="88"/>
      <c r="AO55" s="88"/>
      <c r="AP55" s="75"/>
      <c r="AQ55" s="17"/>
    </row>
    <row r="56" spans="1:44">
      <c r="B56" s="78"/>
      <c r="C56" s="79"/>
      <c r="D56" s="79"/>
      <c r="E56" s="79"/>
      <c r="F56" s="79"/>
      <c r="G56" s="79"/>
      <c r="H56" s="86"/>
      <c r="I56" s="79"/>
      <c r="J56" s="78"/>
      <c r="K56" s="79"/>
      <c r="L56" s="79"/>
      <c r="M56" s="79"/>
      <c r="N56" s="79"/>
      <c r="O56" s="79"/>
      <c r="P56" s="79"/>
      <c r="Q56" s="86"/>
      <c r="R56" s="78"/>
      <c r="S56" s="79"/>
      <c r="T56" s="79"/>
      <c r="U56" s="79"/>
      <c r="V56" s="79"/>
      <c r="W56" s="79"/>
      <c r="X56" s="79"/>
      <c r="Y56" s="79"/>
      <c r="Z56" s="78"/>
      <c r="AA56" s="86"/>
      <c r="AB56" s="79"/>
      <c r="AC56" s="79"/>
      <c r="AD56" s="79"/>
      <c r="AE56" s="79"/>
      <c r="AF56" s="79"/>
      <c r="AG56" s="79"/>
      <c r="AH56" s="78"/>
      <c r="AI56" s="79"/>
      <c r="AJ56" s="86"/>
      <c r="AK56" s="79"/>
      <c r="AL56" s="79"/>
      <c r="AM56" s="79"/>
      <c r="AN56" s="79"/>
      <c r="AO56" s="79"/>
      <c r="AP56" s="93" t="s">
        <v>16</v>
      </c>
      <c r="AQ56" s="18"/>
    </row>
    <row r="57" spans="1:44">
      <c r="B57" s="80"/>
      <c r="C57" s="57"/>
      <c r="D57" s="81"/>
      <c r="E57" s="57"/>
      <c r="F57" s="57"/>
      <c r="G57" s="81"/>
      <c r="H57" s="81"/>
      <c r="I57" s="81"/>
      <c r="J57" s="80"/>
      <c r="K57" s="81"/>
      <c r="L57" s="81"/>
      <c r="M57" s="57"/>
      <c r="N57" s="57"/>
      <c r="O57" s="81"/>
      <c r="P57" s="81"/>
      <c r="Q57" s="57"/>
      <c r="R57" s="80"/>
      <c r="S57" s="57"/>
      <c r="T57" s="57"/>
      <c r="U57" s="57"/>
      <c r="V57" s="57"/>
      <c r="W57" s="57"/>
      <c r="X57" s="57"/>
      <c r="Y57" s="57"/>
      <c r="Z57" s="80"/>
      <c r="AA57" s="57"/>
      <c r="AB57" s="57"/>
      <c r="AC57" s="57"/>
      <c r="AD57" s="57"/>
      <c r="AE57" s="57"/>
      <c r="AF57" s="57"/>
      <c r="AG57" s="57"/>
      <c r="AH57" s="80"/>
      <c r="AI57" s="57"/>
      <c r="AJ57" s="57"/>
      <c r="AK57" s="57"/>
      <c r="AL57" s="57"/>
      <c r="AM57" s="89"/>
      <c r="AN57" s="57"/>
      <c r="AO57" s="57"/>
      <c r="AP57" s="94" t="s">
        <v>17</v>
      </c>
      <c r="AQ57" s="95"/>
    </row>
    <row r="58" spans="1:44">
      <c r="A58" s="48" t="s">
        <v>23</v>
      </c>
      <c r="B58" s="60" t="s">
        <v>2</v>
      </c>
      <c r="C58" s="60" t="s">
        <v>3</v>
      </c>
      <c r="D58" s="60" t="s">
        <v>4</v>
      </c>
      <c r="E58" s="60" t="s">
        <v>4</v>
      </c>
      <c r="F58" s="60" t="s">
        <v>5</v>
      </c>
      <c r="G58" s="60" t="s">
        <v>6</v>
      </c>
      <c r="H58" s="60" t="s">
        <v>7</v>
      </c>
      <c r="I58" s="60" t="s">
        <v>2</v>
      </c>
      <c r="J58" s="60"/>
      <c r="K58" s="60" t="s">
        <v>3</v>
      </c>
      <c r="L58" s="60" t="s">
        <v>4</v>
      </c>
      <c r="M58" s="60" t="s">
        <v>4</v>
      </c>
      <c r="N58" s="60" t="s">
        <v>5</v>
      </c>
      <c r="O58" s="60" t="s">
        <v>6</v>
      </c>
      <c r="P58" s="60" t="s">
        <v>7</v>
      </c>
      <c r="Q58" s="60" t="s">
        <v>2</v>
      </c>
      <c r="R58" s="60"/>
      <c r="S58" s="60" t="s">
        <v>3</v>
      </c>
      <c r="T58" s="60" t="s">
        <v>4</v>
      </c>
      <c r="U58" s="60" t="s">
        <v>4</v>
      </c>
      <c r="V58" s="60" t="s">
        <v>5</v>
      </c>
      <c r="W58" s="60" t="s">
        <v>6</v>
      </c>
      <c r="X58" s="60" t="s">
        <v>7</v>
      </c>
      <c r="Y58" s="60" t="s">
        <v>2</v>
      </c>
      <c r="Z58" s="60"/>
      <c r="AA58" s="60" t="s">
        <v>3</v>
      </c>
      <c r="AB58" s="60" t="s">
        <v>4</v>
      </c>
      <c r="AC58" s="60" t="s">
        <v>4</v>
      </c>
      <c r="AD58" s="60" t="s">
        <v>5</v>
      </c>
      <c r="AE58" s="60" t="s">
        <v>6</v>
      </c>
      <c r="AF58" s="60" t="s">
        <v>7</v>
      </c>
      <c r="AG58" s="60" t="s">
        <v>2</v>
      </c>
      <c r="AH58" s="60"/>
      <c r="AI58" s="60" t="s">
        <v>3</v>
      </c>
      <c r="AJ58" s="60" t="s">
        <v>4</v>
      </c>
      <c r="AK58" s="60" t="s">
        <v>4</v>
      </c>
      <c r="AL58" s="60" t="s">
        <v>5</v>
      </c>
      <c r="AM58" s="60" t="s">
        <v>6</v>
      </c>
      <c r="AN58" s="60" t="s">
        <v>7</v>
      </c>
      <c r="AO58" s="60" t="s">
        <v>2</v>
      </c>
      <c r="AP58" s="48"/>
      <c r="AQ58" s="17"/>
    </row>
    <row r="59" spans="1:44">
      <c r="A59" s="61" t="s">
        <v>8</v>
      </c>
      <c r="B59" s="82"/>
      <c r="C59" s="65"/>
      <c r="D59" s="65"/>
      <c r="E59" s="66"/>
      <c r="F59" s="66"/>
      <c r="G59" s="66">
        <v>44743</v>
      </c>
      <c r="H59" s="66">
        <v>44744</v>
      </c>
      <c r="I59" s="66">
        <v>44745</v>
      </c>
      <c r="J59" s="63" t="s">
        <v>9</v>
      </c>
      <c r="K59" s="66">
        <v>44746</v>
      </c>
      <c r="L59" s="66">
        <v>44747</v>
      </c>
      <c r="M59" s="66">
        <v>44748</v>
      </c>
      <c r="N59" s="66">
        <v>44749</v>
      </c>
      <c r="O59" s="66">
        <v>44750</v>
      </c>
      <c r="P59" s="66">
        <v>44751</v>
      </c>
      <c r="Q59" s="66">
        <v>44752</v>
      </c>
      <c r="R59" s="63" t="s">
        <v>9</v>
      </c>
      <c r="S59" s="66">
        <v>44753</v>
      </c>
      <c r="T59" s="66">
        <v>44754</v>
      </c>
      <c r="U59" s="66">
        <v>44755</v>
      </c>
      <c r="V59" s="66">
        <v>44756</v>
      </c>
      <c r="W59" s="66">
        <v>44757</v>
      </c>
      <c r="X59" s="66">
        <v>44758</v>
      </c>
      <c r="Y59" s="66">
        <v>44759</v>
      </c>
      <c r="Z59" s="63" t="s">
        <v>9</v>
      </c>
      <c r="AA59" s="66">
        <v>44760</v>
      </c>
      <c r="AB59" s="66">
        <v>44761</v>
      </c>
      <c r="AC59" s="66">
        <v>44762</v>
      </c>
      <c r="AD59" s="66">
        <v>44763</v>
      </c>
      <c r="AE59" s="66">
        <v>44764</v>
      </c>
      <c r="AF59" s="66">
        <v>44765</v>
      </c>
      <c r="AG59" s="66">
        <v>44766</v>
      </c>
      <c r="AH59" s="63" t="s">
        <v>9</v>
      </c>
      <c r="AI59" s="66">
        <v>44767</v>
      </c>
      <c r="AJ59" s="66">
        <v>44768</v>
      </c>
      <c r="AK59" s="66">
        <v>44769</v>
      </c>
      <c r="AL59" s="66">
        <v>44770</v>
      </c>
      <c r="AM59" s="66">
        <v>44771</v>
      </c>
      <c r="AN59" s="66">
        <v>44772</v>
      </c>
      <c r="AO59" s="66">
        <v>44773</v>
      </c>
      <c r="AP59" s="63" t="s">
        <v>9</v>
      </c>
      <c r="AQ59" s="90" t="s">
        <v>10</v>
      </c>
      <c r="AR59" s="96"/>
    </row>
    <row r="60" spans="1:44">
      <c r="A60" s="67" t="s">
        <v>11</v>
      </c>
      <c r="B60" s="62"/>
      <c r="C60" s="69"/>
      <c r="D60" s="70"/>
      <c r="E60" s="70"/>
      <c r="F60" s="70"/>
      <c r="G60" s="70">
        <v>9129.9890080000005</v>
      </c>
      <c r="H60" s="70">
        <v>8317.1854910000002</v>
      </c>
      <c r="I60" s="70">
        <v>0</v>
      </c>
      <c r="J60" s="84">
        <f>SUM(C60:I60)</f>
        <v>17447.174499000001</v>
      </c>
      <c r="K60" s="70"/>
      <c r="L60" s="70"/>
      <c r="M60" s="70"/>
      <c r="N60" s="70"/>
      <c r="O60" s="70"/>
      <c r="P60" s="70"/>
      <c r="Q60" s="70"/>
      <c r="R60" s="84">
        <f>SUM(K60:Q60)</f>
        <v>0</v>
      </c>
      <c r="S60" s="70"/>
      <c r="T60" s="70"/>
      <c r="U60" s="70"/>
      <c r="V60" s="70"/>
      <c r="W60" s="70">
        <v>0</v>
      </c>
      <c r="X60" s="70">
        <v>0</v>
      </c>
      <c r="Y60" s="70">
        <v>0</v>
      </c>
      <c r="Z60" s="84">
        <f>SUM(S60:Y60)</f>
        <v>0</v>
      </c>
      <c r="AA60" s="70"/>
      <c r="AB60" s="70"/>
      <c r="AC60" s="70"/>
      <c r="AD60" s="70"/>
      <c r="AE60" s="70"/>
      <c r="AF60" s="70">
        <v>0</v>
      </c>
      <c r="AG60" s="70">
        <v>0</v>
      </c>
      <c r="AH60" s="84">
        <f>SUM(AA60:AG60)</f>
        <v>0</v>
      </c>
      <c r="AI60" s="70"/>
      <c r="AJ60" s="70"/>
      <c r="AK60" s="70"/>
      <c r="AL60" s="70"/>
      <c r="AM60" s="70">
        <v>0</v>
      </c>
      <c r="AN60" s="70">
        <v>0</v>
      </c>
      <c r="AO60" s="70">
        <v>0</v>
      </c>
      <c r="AP60" s="84">
        <f>AI60+AJ60+AK60+AL60+AM60+AN60+AO60</f>
        <v>0</v>
      </c>
      <c r="AQ60" s="91">
        <f>SUM(Z60,R60,J60,AH60,AP60)</f>
        <v>17447.174499000001</v>
      </c>
      <c r="AR60" s="96"/>
    </row>
    <row r="61" spans="1:44">
      <c r="A61" s="67" t="s">
        <v>12</v>
      </c>
      <c r="B61" s="62"/>
      <c r="C61" s="69"/>
      <c r="D61" s="70"/>
      <c r="E61" s="70"/>
      <c r="F61" s="70"/>
      <c r="G61" s="70"/>
      <c r="H61" s="70"/>
      <c r="I61" s="70"/>
      <c r="J61" s="84">
        <f>SUM(C61:I61)</f>
        <v>0</v>
      </c>
      <c r="K61" s="70"/>
      <c r="L61" s="70"/>
      <c r="M61" s="70"/>
      <c r="N61" s="70"/>
      <c r="O61" s="70"/>
      <c r="P61" s="70"/>
      <c r="Q61" s="70"/>
      <c r="R61" s="84">
        <f>SUM(K61:Q61)</f>
        <v>0</v>
      </c>
      <c r="S61" s="70"/>
      <c r="T61" s="70"/>
      <c r="U61" s="70"/>
      <c r="V61" s="70"/>
      <c r="W61" s="70"/>
      <c r="X61" s="70"/>
      <c r="Y61" s="70"/>
      <c r="Z61" s="84">
        <f>SUM(S61:Y61)</f>
        <v>0</v>
      </c>
      <c r="AA61" s="70"/>
      <c r="AB61" s="70"/>
      <c r="AC61" s="70"/>
      <c r="AD61" s="70"/>
      <c r="AE61" s="70"/>
      <c r="AF61" s="70"/>
      <c r="AG61" s="70"/>
      <c r="AH61" s="84">
        <f>SUM(AA61:AG61)</f>
        <v>0</v>
      </c>
      <c r="AI61" s="70"/>
      <c r="AJ61" s="70"/>
      <c r="AK61" s="70"/>
      <c r="AL61" s="70"/>
      <c r="AM61" s="70"/>
      <c r="AN61" s="70"/>
      <c r="AO61" s="70"/>
      <c r="AP61" s="68">
        <f t="shared" ref="AP61" si="43">SUM(AO61)</f>
        <v>0</v>
      </c>
      <c r="AQ61" s="91">
        <f>SUM(Z61,R61,J61,AH61,AP61)</f>
        <v>0</v>
      </c>
      <c r="AR61" s="96"/>
    </row>
    <row r="62" spans="1:44">
      <c r="A62" s="71" t="s">
        <v>13</v>
      </c>
      <c r="B62" s="70"/>
      <c r="C62" s="70"/>
      <c r="D62" s="70"/>
      <c r="E62" s="70"/>
      <c r="F62" s="70"/>
      <c r="G62" s="70"/>
      <c r="H62" s="70"/>
      <c r="I62" s="70">
        <f>'P2'!E54</f>
        <v>0</v>
      </c>
      <c r="J62" s="84">
        <f>SUM(C62:I62)</f>
        <v>0</v>
      </c>
      <c r="K62" s="70"/>
      <c r="L62" s="70"/>
      <c r="M62" s="70"/>
      <c r="N62" s="70"/>
      <c r="O62" s="70"/>
      <c r="P62" s="70"/>
      <c r="Q62" s="70"/>
      <c r="R62" s="84">
        <f>SUM(K62:Q62)</f>
        <v>0</v>
      </c>
      <c r="S62" s="70"/>
      <c r="T62" s="70"/>
      <c r="U62" s="70"/>
      <c r="V62" s="70"/>
      <c r="W62" s="70">
        <f>'P2'!Q54</f>
        <v>0</v>
      </c>
      <c r="X62" s="70">
        <f>'P2'!R54</f>
        <v>0</v>
      </c>
      <c r="Y62" s="70">
        <f>'P2'!S54</f>
        <v>0</v>
      </c>
      <c r="Z62" s="84">
        <f>SUM(S62:Y62)</f>
        <v>0</v>
      </c>
      <c r="AA62" s="70"/>
      <c r="AB62" s="70"/>
      <c r="AC62" s="70"/>
      <c r="AD62" s="70"/>
      <c r="AE62" s="70"/>
      <c r="AF62" s="70">
        <f>'P2'!Y54</f>
        <v>0</v>
      </c>
      <c r="AG62" s="70">
        <f>'P2'!Z54</f>
        <v>0</v>
      </c>
      <c r="AH62" s="84">
        <f>SUM(AA62:AG62)</f>
        <v>0</v>
      </c>
      <c r="AI62" s="70"/>
      <c r="AJ62" s="70"/>
      <c r="AK62" s="70"/>
      <c r="AL62" s="70"/>
      <c r="AM62" s="70">
        <f>'P2'!AE54</f>
        <v>0</v>
      </c>
      <c r="AN62" s="70">
        <f>'P2'!AF54</f>
        <v>0</v>
      </c>
      <c r="AO62" s="70"/>
      <c r="AP62" s="84">
        <f>SUM(AI62:AN62)</f>
        <v>0</v>
      </c>
      <c r="AQ62" s="91">
        <f>SUM(Z62,R62,J62,AH62,AP62)</f>
        <v>0</v>
      </c>
      <c r="AR62" s="96"/>
    </row>
    <row r="63" spans="1:44">
      <c r="A63" s="61" t="s">
        <v>15</v>
      </c>
      <c r="B63" s="74" t="e">
        <f t="shared" ref="B63" si="44">B62/B60</f>
        <v>#DIV/0!</v>
      </c>
      <c r="C63" s="74" t="e">
        <f t="shared" ref="C63:J63" si="45">C62/C60</f>
        <v>#DIV/0!</v>
      </c>
      <c r="D63" s="74" t="e">
        <f t="shared" si="45"/>
        <v>#DIV/0!</v>
      </c>
      <c r="E63" s="74" t="e">
        <f t="shared" si="45"/>
        <v>#DIV/0!</v>
      </c>
      <c r="F63" s="74" t="e">
        <f t="shared" si="45"/>
        <v>#DIV/0!</v>
      </c>
      <c r="G63" s="74">
        <f t="shared" si="45"/>
        <v>0</v>
      </c>
      <c r="H63" s="74">
        <f t="shared" si="45"/>
        <v>0</v>
      </c>
      <c r="I63" s="74" t="e">
        <f t="shared" si="45"/>
        <v>#DIV/0!</v>
      </c>
      <c r="J63" s="73">
        <f t="shared" si="45"/>
        <v>0</v>
      </c>
      <c r="K63" s="74" t="e">
        <f t="shared" ref="K63:S63" si="46">K62/K60</f>
        <v>#DIV/0!</v>
      </c>
      <c r="L63" s="74" t="e">
        <f t="shared" si="46"/>
        <v>#DIV/0!</v>
      </c>
      <c r="M63" s="74" t="e">
        <f t="shared" si="46"/>
        <v>#DIV/0!</v>
      </c>
      <c r="N63" s="74" t="e">
        <f t="shared" si="46"/>
        <v>#DIV/0!</v>
      </c>
      <c r="O63" s="74" t="e">
        <f t="shared" si="46"/>
        <v>#DIV/0!</v>
      </c>
      <c r="P63" s="74" t="e">
        <f t="shared" si="46"/>
        <v>#DIV/0!</v>
      </c>
      <c r="Q63" s="74" t="e">
        <f t="shared" si="46"/>
        <v>#DIV/0!</v>
      </c>
      <c r="R63" s="73" t="e">
        <f t="shared" si="46"/>
        <v>#DIV/0!</v>
      </c>
      <c r="S63" s="74" t="e">
        <f t="shared" si="46"/>
        <v>#DIV/0!</v>
      </c>
      <c r="T63" s="74" t="e">
        <f t="shared" ref="T63:Z63" si="47">T62/T60</f>
        <v>#DIV/0!</v>
      </c>
      <c r="U63" s="74" t="e">
        <f t="shared" si="47"/>
        <v>#DIV/0!</v>
      </c>
      <c r="V63" s="74" t="e">
        <f t="shared" si="47"/>
        <v>#DIV/0!</v>
      </c>
      <c r="W63" s="74" t="e">
        <f t="shared" si="47"/>
        <v>#DIV/0!</v>
      </c>
      <c r="X63" s="74" t="e">
        <f t="shared" si="47"/>
        <v>#DIV/0!</v>
      </c>
      <c r="Y63" s="74" t="e">
        <f t="shared" si="47"/>
        <v>#DIV/0!</v>
      </c>
      <c r="Z63" s="73" t="e">
        <f t="shared" si="47"/>
        <v>#DIV/0!</v>
      </c>
      <c r="AA63" s="74" t="e">
        <f t="shared" ref="AA63:AH63" si="48">AA62/AA60</f>
        <v>#DIV/0!</v>
      </c>
      <c r="AB63" s="74" t="e">
        <f t="shared" si="48"/>
        <v>#DIV/0!</v>
      </c>
      <c r="AC63" s="74" t="e">
        <f t="shared" si="48"/>
        <v>#DIV/0!</v>
      </c>
      <c r="AD63" s="74" t="e">
        <f t="shared" si="48"/>
        <v>#DIV/0!</v>
      </c>
      <c r="AE63" s="74" t="e">
        <f t="shared" si="48"/>
        <v>#DIV/0!</v>
      </c>
      <c r="AF63" s="74" t="e">
        <f t="shared" si="48"/>
        <v>#DIV/0!</v>
      </c>
      <c r="AG63" s="74" t="e">
        <f t="shared" si="48"/>
        <v>#DIV/0!</v>
      </c>
      <c r="AH63" s="73" t="e">
        <f t="shared" si="48"/>
        <v>#DIV/0!</v>
      </c>
      <c r="AI63" s="74" t="e">
        <f t="shared" ref="AI63:AQ63" si="49">AI62/AI60</f>
        <v>#DIV/0!</v>
      </c>
      <c r="AJ63" s="74" t="e">
        <f t="shared" si="49"/>
        <v>#DIV/0!</v>
      </c>
      <c r="AK63" s="74" t="e">
        <f t="shared" si="49"/>
        <v>#DIV/0!</v>
      </c>
      <c r="AL63" s="74" t="e">
        <f t="shared" si="49"/>
        <v>#DIV/0!</v>
      </c>
      <c r="AM63" s="74" t="e">
        <f t="shared" si="49"/>
        <v>#DIV/0!</v>
      </c>
      <c r="AN63" s="74" t="e">
        <f t="shared" si="49"/>
        <v>#DIV/0!</v>
      </c>
      <c r="AO63" s="74" t="e">
        <f t="shared" si="49"/>
        <v>#DIV/0!</v>
      </c>
      <c r="AP63" s="73" t="e">
        <f t="shared" si="49"/>
        <v>#DIV/0!</v>
      </c>
      <c r="AQ63" s="92">
        <f t="shared" si="49"/>
        <v>0</v>
      </c>
      <c r="AR63" s="96"/>
    </row>
    <row r="64" spans="1:44">
      <c r="B64" s="75"/>
      <c r="C64" s="76"/>
      <c r="D64" s="76"/>
      <c r="E64" s="76"/>
      <c r="F64" s="76"/>
      <c r="G64" s="76"/>
      <c r="H64" s="85"/>
      <c r="I64" s="76"/>
      <c r="J64" s="75"/>
      <c r="K64" s="76"/>
      <c r="L64" s="76"/>
      <c r="M64" s="76"/>
      <c r="N64" s="76"/>
      <c r="O64" s="76"/>
      <c r="P64" s="76"/>
      <c r="Q64" s="87"/>
      <c r="R64" s="75"/>
      <c r="S64" s="88"/>
      <c r="T64" s="88"/>
      <c r="U64" s="88"/>
      <c r="V64" s="88"/>
      <c r="W64" s="88"/>
      <c r="X64" s="88"/>
      <c r="Y64" s="88"/>
      <c r="Z64" s="75"/>
      <c r="AA64" s="87"/>
      <c r="AB64" s="76"/>
      <c r="AC64" s="76"/>
      <c r="AD64" s="76"/>
      <c r="AE64" s="76"/>
      <c r="AF64" s="76"/>
      <c r="AG64" s="76"/>
      <c r="AH64" s="75"/>
      <c r="AI64" s="76"/>
      <c r="AJ64" s="87"/>
      <c r="AK64" s="88"/>
      <c r="AL64" s="88"/>
      <c r="AM64" s="88"/>
      <c r="AN64" s="88"/>
      <c r="AO64" s="88"/>
      <c r="AP64" s="75"/>
      <c r="AQ64" s="17"/>
    </row>
    <row r="65" spans="1:43">
      <c r="A65" s="17"/>
      <c r="B65" s="78"/>
      <c r="C65" s="79"/>
      <c r="D65" s="79"/>
      <c r="E65" s="79"/>
      <c r="F65" s="79"/>
      <c r="G65" s="79"/>
      <c r="H65" s="86"/>
      <c r="I65" s="79"/>
      <c r="J65" s="78"/>
      <c r="K65" s="79"/>
      <c r="L65" s="79"/>
      <c r="M65" s="79"/>
      <c r="N65" s="79"/>
      <c r="O65" s="79"/>
      <c r="P65" s="79"/>
      <c r="Q65" s="86"/>
      <c r="R65" s="78"/>
      <c r="S65" s="79"/>
      <c r="T65" s="79"/>
      <c r="U65" s="79"/>
      <c r="V65" s="79"/>
      <c r="W65" s="79"/>
      <c r="X65" s="79"/>
      <c r="Y65" s="79"/>
      <c r="Z65" s="78"/>
      <c r="AA65" s="86"/>
      <c r="AB65" s="79"/>
      <c r="AC65" s="79"/>
      <c r="AD65" s="79"/>
      <c r="AE65" s="79"/>
      <c r="AF65" s="79"/>
      <c r="AG65" s="79"/>
      <c r="AH65" s="78"/>
      <c r="AI65" s="79"/>
      <c r="AJ65" s="86"/>
      <c r="AK65" s="79"/>
      <c r="AL65" s="79"/>
      <c r="AM65" s="79"/>
      <c r="AN65" s="79"/>
      <c r="AO65" s="79"/>
      <c r="AP65" s="93" t="s">
        <v>16</v>
      </c>
      <c r="AQ65" s="18"/>
    </row>
    <row r="66" spans="1:43">
      <c r="A66" s="17"/>
      <c r="B66" s="80"/>
      <c r="C66" s="57"/>
      <c r="D66" s="81"/>
      <c r="E66" s="57"/>
      <c r="F66" s="57"/>
      <c r="G66" s="81"/>
      <c r="H66" s="81"/>
      <c r="I66" s="81"/>
      <c r="J66" s="80"/>
      <c r="K66" s="81"/>
      <c r="L66" s="81"/>
      <c r="M66" s="57"/>
      <c r="N66" s="57"/>
      <c r="O66" s="81"/>
      <c r="P66" s="81"/>
      <c r="Q66" s="57"/>
      <c r="R66" s="80"/>
      <c r="S66" s="57"/>
      <c r="T66" s="57"/>
      <c r="U66" s="57"/>
      <c r="V66" s="57"/>
      <c r="W66" s="57"/>
      <c r="X66" s="57"/>
      <c r="Y66" s="57"/>
      <c r="Z66" s="80"/>
      <c r="AA66" s="57"/>
      <c r="AB66" s="57"/>
      <c r="AC66" s="57"/>
      <c r="AD66" s="57"/>
      <c r="AE66" s="57"/>
      <c r="AF66" s="57"/>
      <c r="AG66" s="57"/>
      <c r="AH66" s="80"/>
      <c r="AI66" s="57"/>
      <c r="AJ66" s="57"/>
      <c r="AK66" s="57"/>
      <c r="AL66" s="57"/>
      <c r="AM66" s="89"/>
      <c r="AN66" s="57"/>
      <c r="AO66" s="57"/>
      <c r="AP66" s="94" t="s">
        <v>17</v>
      </c>
      <c r="AQ66" s="95"/>
    </row>
    <row r="67" spans="1:43">
      <c r="A67" s="48" t="s">
        <v>24</v>
      </c>
      <c r="B67" s="60" t="s">
        <v>2</v>
      </c>
      <c r="C67" s="60" t="s">
        <v>3</v>
      </c>
      <c r="D67" s="60" t="s">
        <v>4</v>
      </c>
      <c r="E67" s="60" t="s">
        <v>4</v>
      </c>
      <c r="F67" s="60" t="s">
        <v>5</v>
      </c>
      <c r="G67" s="60" t="s">
        <v>6</v>
      </c>
      <c r="H67" s="60" t="s">
        <v>7</v>
      </c>
      <c r="I67" s="60" t="s">
        <v>2</v>
      </c>
      <c r="J67" s="60"/>
      <c r="K67" s="60" t="s">
        <v>3</v>
      </c>
      <c r="L67" s="60" t="s">
        <v>4</v>
      </c>
      <c r="M67" s="60" t="s">
        <v>4</v>
      </c>
      <c r="N67" s="60" t="s">
        <v>5</v>
      </c>
      <c r="O67" s="60" t="s">
        <v>6</v>
      </c>
      <c r="P67" s="60" t="s">
        <v>7</v>
      </c>
      <c r="Q67" s="60" t="s">
        <v>2</v>
      </c>
      <c r="R67" s="60"/>
      <c r="S67" s="60" t="s">
        <v>3</v>
      </c>
      <c r="T67" s="60" t="s">
        <v>4</v>
      </c>
      <c r="U67" s="60" t="s">
        <v>4</v>
      </c>
      <c r="V67" s="60" t="s">
        <v>5</v>
      </c>
      <c r="W67" s="60" t="s">
        <v>6</v>
      </c>
      <c r="X67" s="60" t="s">
        <v>7</v>
      </c>
      <c r="Y67" s="60" t="s">
        <v>2</v>
      </c>
      <c r="Z67" s="60"/>
      <c r="AA67" s="60" t="s">
        <v>3</v>
      </c>
      <c r="AB67" s="60" t="s">
        <v>4</v>
      </c>
      <c r="AC67" s="60" t="s">
        <v>4</v>
      </c>
      <c r="AD67" s="60" t="s">
        <v>5</v>
      </c>
      <c r="AE67" s="60" t="s">
        <v>6</v>
      </c>
      <c r="AF67" s="60" t="s">
        <v>7</v>
      </c>
      <c r="AG67" s="60" t="s">
        <v>2</v>
      </c>
      <c r="AH67" s="60"/>
      <c r="AI67" s="60" t="s">
        <v>3</v>
      </c>
      <c r="AJ67" s="60" t="s">
        <v>4</v>
      </c>
      <c r="AK67" s="60" t="s">
        <v>4</v>
      </c>
      <c r="AL67" s="60" t="s">
        <v>5</v>
      </c>
      <c r="AM67" s="60" t="s">
        <v>6</v>
      </c>
      <c r="AN67" s="60" t="s">
        <v>7</v>
      </c>
      <c r="AO67" s="60" t="s">
        <v>2</v>
      </c>
      <c r="AP67" s="48"/>
      <c r="AQ67" s="17">
        <f>SUM(C67:AP67)</f>
        <v>0</v>
      </c>
    </row>
    <row r="68" spans="1:43">
      <c r="A68" s="61" t="s">
        <v>8</v>
      </c>
      <c r="B68" s="66"/>
      <c r="C68" s="66">
        <v>44774</v>
      </c>
      <c r="D68" s="66">
        <v>44775</v>
      </c>
      <c r="E68" s="66">
        <v>44776</v>
      </c>
      <c r="F68" s="66">
        <v>44777</v>
      </c>
      <c r="G68" s="66">
        <v>44778</v>
      </c>
      <c r="H68" s="66">
        <v>44779</v>
      </c>
      <c r="I68" s="66">
        <v>44780</v>
      </c>
      <c r="J68" s="63" t="s">
        <v>9</v>
      </c>
      <c r="K68" s="66">
        <v>44781</v>
      </c>
      <c r="L68" s="66">
        <v>44782</v>
      </c>
      <c r="M68" s="66">
        <v>44783</v>
      </c>
      <c r="N68" s="66">
        <v>44784</v>
      </c>
      <c r="O68" s="66">
        <v>44785</v>
      </c>
      <c r="P68" s="66">
        <v>44786</v>
      </c>
      <c r="Q68" s="66">
        <v>44787</v>
      </c>
      <c r="R68" s="63" t="s">
        <v>9</v>
      </c>
      <c r="S68" s="66">
        <v>44788</v>
      </c>
      <c r="T68" s="66">
        <v>44789</v>
      </c>
      <c r="U68" s="66">
        <v>44790</v>
      </c>
      <c r="V68" s="66">
        <v>44791</v>
      </c>
      <c r="W68" s="66">
        <v>44792</v>
      </c>
      <c r="X68" s="66">
        <v>44793</v>
      </c>
      <c r="Y68" s="66">
        <v>44794</v>
      </c>
      <c r="Z68" s="63" t="s">
        <v>9</v>
      </c>
      <c r="AA68" s="66">
        <v>44795</v>
      </c>
      <c r="AB68" s="66">
        <v>44796</v>
      </c>
      <c r="AC68" s="66">
        <v>44797</v>
      </c>
      <c r="AD68" s="66">
        <v>44798</v>
      </c>
      <c r="AE68" s="66">
        <v>44799</v>
      </c>
      <c r="AF68" s="66">
        <v>44800</v>
      </c>
      <c r="AG68" s="66">
        <v>44801</v>
      </c>
      <c r="AH68" s="63" t="s">
        <v>9</v>
      </c>
      <c r="AI68" s="66">
        <v>44802</v>
      </c>
      <c r="AJ68" s="66">
        <v>44803</v>
      </c>
      <c r="AK68" s="66">
        <v>44804</v>
      </c>
      <c r="AL68" s="66"/>
      <c r="AM68" s="66"/>
      <c r="AN68" s="66"/>
      <c r="AO68" s="66"/>
      <c r="AP68" s="63" t="s">
        <v>9</v>
      </c>
      <c r="AQ68" s="90" t="s">
        <v>10</v>
      </c>
    </row>
    <row r="69" spans="1:43">
      <c r="A69" s="67" t="s">
        <v>11</v>
      </c>
      <c r="B69" s="62">
        <v>0</v>
      </c>
      <c r="C69" s="69"/>
      <c r="D69" s="70"/>
      <c r="E69" s="70"/>
      <c r="F69" s="70"/>
      <c r="G69" s="70"/>
      <c r="H69" s="70"/>
      <c r="I69" s="70"/>
      <c r="J69" s="84">
        <f>SUM(C69:I69)</f>
        <v>0</v>
      </c>
      <c r="K69" s="70"/>
      <c r="L69" s="70"/>
      <c r="M69" s="70"/>
      <c r="N69" s="70"/>
      <c r="O69" s="70"/>
      <c r="P69" s="70"/>
      <c r="Q69" s="70"/>
      <c r="R69" s="84">
        <f>SUM(K69:Q69)</f>
        <v>0</v>
      </c>
      <c r="S69" s="70"/>
      <c r="T69" s="70"/>
      <c r="U69" s="70"/>
      <c r="V69" s="70"/>
      <c r="W69" s="70"/>
      <c r="X69" s="70"/>
      <c r="Y69" s="70"/>
      <c r="Z69" s="84">
        <f>SUM(S69:Y69)</f>
        <v>0</v>
      </c>
      <c r="AA69" s="70"/>
      <c r="AB69" s="70"/>
      <c r="AC69" s="70"/>
      <c r="AD69" s="70"/>
      <c r="AE69" s="70"/>
      <c r="AF69" s="70">
        <v>0</v>
      </c>
      <c r="AG69" s="70">
        <v>0</v>
      </c>
      <c r="AH69" s="84">
        <f>SUM(AA69:AG69)</f>
        <v>0</v>
      </c>
      <c r="AI69" s="70"/>
      <c r="AJ69" s="70"/>
      <c r="AK69" s="70"/>
      <c r="AL69" s="70"/>
      <c r="AM69" s="70"/>
      <c r="AN69" s="70"/>
      <c r="AO69" s="70"/>
      <c r="AP69" s="84">
        <f>AI69+AJ69</f>
        <v>0</v>
      </c>
      <c r="AQ69" s="91">
        <f>SUM(Z69,R69,J69,AH69,AP69)</f>
        <v>0</v>
      </c>
    </row>
    <row r="70" spans="1:43">
      <c r="A70" s="67" t="s">
        <v>12</v>
      </c>
      <c r="B70" s="62"/>
      <c r="C70" s="69"/>
      <c r="D70" s="70"/>
      <c r="E70" s="70"/>
      <c r="F70" s="70"/>
      <c r="G70" s="70"/>
      <c r="H70" s="70"/>
      <c r="I70" s="70"/>
      <c r="J70" s="84">
        <f>SUM(C70:I70)</f>
        <v>0</v>
      </c>
      <c r="K70" s="70"/>
      <c r="L70" s="70"/>
      <c r="M70" s="70"/>
      <c r="N70" s="70"/>
      <c r="O70" s="70"/>
      <c r="P70" s="70"/>
      <c r="Q70" s="70"/>
      <c r="R70" s="84">
        <f>SUM(K70:Q70)</f>
        <v>0</v>
      </c>
      <c r="S70" s="70"/>
      <c r="T70" s="70"/>
      <c r="U70" s="70"/>
      <c r="V70" s="70"/>
      <c r="W70" s="70"/>
      <c r="X70" s="70"/>
      <c r="Y70" s="70"/>
      <c r="Z70" s="84">
        <f>SUM(S70:Y70)</f>
        <v>0</v>
      </c>
      <c r="AA70" s="70"/>
      <c r="AB70" s="70"/>
      <c r="AC70" s="70"/>
      <c r="AD70" s="70"/>
      <c r="AE70" s="70"/>
      <c r="AF70" s="70"/>
      <c r="AG70" s="70"/>
      <c r="AH70" s="84">
        <f>SUM(AA70:AG70)</f>
        <v>0</v>
      </c>
      <c r="AI70" s="70"/>
      <c r="AJ70" s="70"/>
      <c r="AK70" s="70"/>
      <c r="AL70" s="70"/>
      <c r="AM70" s="70"/>
      <c r="AN70" s="70"/>
      <c r="AO70" s="70"/>
      <c r="AP70" s="68">
        <f t="shared" ref="AP70" si="50">SUM(AO70)</f>
        <v>0</v>
      </c>
      <c r="AQ70" s="91">
        <f t="shared" ref="AQ70:AQ71" si="51">SUM(Z70,R70,J70,AH70,AP70)</f>
        <v>0</v>
      </c>
    </row>
    <row r="71" spans="1:43">
      <c r="A71" s="71" t="s">
        <v>13</v>
      </c>
      <c r="B71" s="70">
        <f>'P2'!B62</f>
        <v>0</v>
      </c>
      <c r="C71" s="70"/>
      <c r="D71" s="70"/>
      <c r="E71" s="70"/>
      <c r="F71" s="70"/>
      <c r="G71" s="70"/>
      <c r="H71" s="70"/>
      <c r="I71" s="70"/>
      <c r="J71" s="84">
        <f>SUM(C71:I71)</f>
        <v>0</v>
      </c>
      <c r="K71" s="70"/>
      <c r="L71" s="70"/>
      <c r="M71" s="70"/>
      <c r="N71" s="70"/>
      <c r="O71" s="70"/>
      <c r="P71" s="70"/>
      <c r="Q71" s="70"/>
      <c r="R71" s="84">
        <f>SUM(K71:Q71)</f>
        <v>0</v>
      </c>
      <c r="S71" s="70"/>
      <c r="T71" s="70"/>
      <c r="U71" s="70"/>
      <c r="V71" s="70"/>
      <c r="W71" s="70"/>
      <c r="X71" s="70"/>
      <c r="Y71" s="70">
        <f>'P2'!W62</f>
        <v>0</v>
      </c>
      <c r="Z71" s="84">
        <f>SUM(S71:Y71)</f>
        <v>0</v>
      </c>
      <c r="AA71" s="70"/>
      <c r="AB71" s="70"/>
      <c r="AC71" s="70"/>
      <c r="AD71" s="70"/>
      <c r="AE71" s="70"/>
      <c r="AF71" s="70">
        <f>'P2'!AC62</f>
        <v>0</v>
      </c>
      <c r="AG71" s="70">
        <f>'P2'!AD62</f>
        <v>0</v>
      </c>
      <c r="AH71" s="84">
        <f>SUM(AA71:AG71)</f>
        <v>0</v>
      </c>
      <c r="AI71" s="70"/>
      <c r="AJ71" s="70"/>
      <c r="AK71" s="70">
        <f>'P2'!AG62</f>
        <v>0</v>
      </c>
      <c r="AL71" s="70">
        <f>'P2'!AH62</f>
        <v>0</v>
      </c>
      <c r="AM71" s="70">
        <f>'P2'!AI62</f>
        <v>0</v>
      </c>
      <c r="AN71" s="70">
        <f>'P2'!AJ62</f>
        <v>0</v>
      </c>
      <c r="AO71" s="70">
        <f>'P2'!AK62</f>
        <v>0</v>
      </c>
      <c r="AP71" s="84">
        <f>AI71+AJ71</f>
        <v>0</v>
      </c>
      <c r="AQ71" s="91">
        <f t="shared" si="51"/>
        <v>0</v>
      </c>
    </row>
    <row r="72" spans="1:43">
      <c r="A72" s="61" t="s">
        <v>15</v>
      </c>
      <c r="B72" s="74" t="e">
        <f t="shared" ref="B72" si="52">B71/B69</f>
        <v>#DIV/0!</v>
      </c>
      <c r="C72" s="74" t="e">
        <f t="shared" ref="C72:J72" si="53">C71/C69</f>
        <v>#DIV/0!</v>
      </c>
      <c r="D72" s="74" t="e">
        <f t="shared" si="53"/>
        <v>#DIV/0!</v>
      </c>
      <c r="E72" s="74" t="e">
        <f t="shared" si="53"/>
        <v>#DIV/0!</v>
      </c>
      <c r="F72" s="74" t="e">
        <f t="shared" si="53"/>
        <v>#DIV/0!</v>
      </c>
      <c r="G72" s="74" t="e">
        <f t="shared" si="53"/>
        <v>#DIV/0!</v>
      </c>
      <c r="H72" s="74" t="e">
        <f t="shared" si="53"/>
        <v>#DIV/0!</v>
      </c>
      <c r="I72" s="74" t="e">
        <f t="shared" si="53"/>
        <v>#DIV/0!</v>
      </c>
      <c r="J72" s="73" t="e">
        <f t="shared" si="53"/>
        <v>#DIV/0!</v>
      </c>
      <c r="K72" s="74" t="e">
        <f t="shared" ref="K72:S72" si="54">K71/K69</f>
        <v>#DIV/0!</v>
      </c>
      <c r="L72" s="74" t="e">
        <f t="shared" si="54"/>
        <v>#DIV/0!</v>
      </c>
      <c r="M72" s="74" t="e">
        <f t="shared" si="54"/>
        <v>#DIV/0!</v>
      </c>
      <c r="N72" s="74" t="e">
        <f t="shared" si="54"/>
        <v>#DIV/0!</v>
      </c>
      <c r="O72" s="74" t="e">
        <f t="shared" si="54"/>
        <v>#DIV/0!</v>
      </c>
      <c r="P72" s="74" t="e">
        <f t="shared" si="54"/>
        <v>#DIV/0!</v>
      </c>
      <c r="Q72" s="74" t="e">
        <f t="shared" si="54"/>
        <v>#DIV/0!</v>
      </c>
      <c r="R72" s="73" t="e">
        <f t="shared" si="54"/>
        <v>#DIV/0!</v>
      </c>
      <c r="S72" s="74" t="e">
        <f t="shared" si="54"/>
        <v>#DIV/0!</v>
      </c>
      <c r="T72" s="74" t="e">
        <f t="shared" ref="T72:Z72" si="55">T71/T69</f>
        <v>#DIV/0!</v>
      </c>
      <c r="U72" s="74" t="e">
        <f t="shared" si="55"/>
        <v>#DIV/0!</v>
      </c>
      <c r="V72" s="74" t="e">
        <f t="shared" si="55"/>
        <v>#DIV/0!</v>
      </c>
      <c r="W72" s="74" t="e">
        <f t="shared" si="55"/>
        <v>#DIV/0!</v>
      </c>
      <c r="X72" s="74" t="e">
        <f t="shared" si="55"/>
        <v>#DIV/0!</v>
      </c>
      <c r="Y72" s="74" t="e">
        <f t="shared" si="55"/>
        <v>#DIV/0!</v>
      </c>
      <c r="Z72" s="73" t="e">
        <f t="shared" si="55"/>
        <v>#DIV/0!</v>
      </c>
      <c r="AA72" s="74" t="e">
        <f t="shared" ref="AA72:AH72" si="56">AA71/AA69</f>
        <v>#DIV/0!</v>
      </c>
      <c r="AB72" s="74" t="e">
        <f t="shared" si="56"/>
        <v>#DIV/0!</v>
      </c>
      <c r="AC72" s="74" t="e">
        <f t="shared" si="56"/>
        <v>#DIV/0!</v>
      </c>
      <c r="AD72" s="74" t="e">
        <f t="shared" si="56"/>
        <v>#DIV/0!</v>
      </c>
      <c r="AE72" s="74" t="e">
        <f t="shared" si="56"/>
        <v>#DIV/0!</v>
      </c>
      <c r="AF72" s="74" t="e">
        <f t="shared" si="56"/>
        <v>#DIV/0!</v>
      </c>
      <c r="AG72" s="74" t="e">
        <f t="shared" si="56"/>
        <v>#DIV/0!</v>
      </c>
      <c r="AH72" s="73" t="e">
        <f t="shared" si="56"/>
        <v>#DIV/0!</v>
      </c>
      <c r="AI72" s="74" t="e">
        <f t="shared" ref="AI72:AQ72" si="57">AI71/AI69</f>
        <v>#DIV/0!</v>
      </c>
      <c r="AJ72" s="74" t="e">
        <f t="shared" si="57"/>
        <v>#DIV/0!</v>
      </c>
      <c r="AK72" s="74" t="e">
        <f t="shared" si="57"/>
        <v>#DIV/0!</v>
      </c>
      <c r="AL72" s="74" t="e">
        <f t="shared" si="57"/>
        <v>#DIV/0!</v>
      </c>
      <c r="AM72" s="74" t="e">
        <f t="shared" si="57"/>
        <v>#DIV/0!</v>
      </c>
      <c r="AN72" s="74" t="e">
        <f t="shared" si="57"/>
        <v>#DIV/0!</v>
      </c>
      <c r="AO72" s="74" t="e">
        <f t="shared" si="57"/>
        <v>#DIV/0!</v>
      </c>
      <c r="AP72" s="73" t="e">
        <f t="shared" si="57"/>
        <v>#DIV/0!</v>
      </c>
      <c r="AQ72" s="92" t="e">
        <f t="shared" si="57"/>
        <v>#DIV/0!</v>
      </c>
    </row>
    <row r="73" spans="1:43">
      <c r="A73" s="96"/>
      <c r="B73" s="75"/>
      <c r="C73" s="76"/>
      <c r="D73" s="76"/>
      <c r="E73" s="76"/>
      <c r="F73" s="76"/>
      <c r="G73" s="76"/>
      <c r="H73" s="85"/>
      <c r="I73" s="76"/>
      <c r="J73" s="75"/>
      <c r="K73" s="76"/>
      <c r="L73" s="76"/>
      <c r="M73" s="76"/>
      <c r="N73" s="76"/>
      <c r="O73" s="76"/>
      <c r="P73" s="76"/>
      <c r="Q73" s="87"/>
      <c r="R73" s="75"/>
      <c r="S73" s="88"/>
      <c r="T73" s="88"/>
      <c r="U73" s="88"/>
      <c r="V73" s="88"/>
      <c r="W73" s="88"/>
      <c r="X73" s="88"/>
      <c r="Y73" s="88"/>
      <c r="Z73" s="75"/>
      <c r="AA73" s="87"/>
      <c r="AB73" s="76"/>
      <c r="AC73" s="76"/>
      <c r="AD73" s="76"/>
      <c r="AE73" s="76"/>
      <c r="AF73" s="76"/>
      <c r="AG73" s="76"/>
      <c r="AH73" s="75"/>
      <c r="AI73" s="76"/>
      <c r="AJ73" s="87"/>
      <c r="AK73" s="88"/>
      <c r="AL73" s="88"/>
      <c r="AM73" s="88"/>
      <c r="AN73" s="88"/>
      <c r="AO73" s="88"/>
      <c r="AP73" s="75"/>
      <c r="AQ73" s="17"/>
    </row>
    <row r="74" spans="1:43">
      <c r="A74" s="121"/>
      <c r="B74" s="78"/>
      <c r="C74" s="79"/>
      <c r="D74" s="79"/>
      <c r="E74" s="79"/>
      <c r="F74" s="79"/>
      <c r="G74" s="79"/>
      <c r="H74" s="86"/>
      <c r="I74" s="79"/>
      <c r="J74" s="78"/>
      <c r="K74" s="79"/>
      <c r="L74" s="79"/>
      <c r="M74" s="79"/>
      <c r="N74" s="79"/>
      <c r="O74" s="79"/>
      <c r="P74" s="79"/>
      <c r="Q74" s="86"/>
      <c r="R74" s="78"/>
      <c r="S74" s="79"/>
      <c r="T74" s="79"/>
      <c r="U74" s="79"/>
      <c r="V74" s="79"/>
      <c r="W74" s="79"/>
      <c r="X74" s="79"/>
      <c r="Y74" s="79"/>
      <c r="Z74" s="78"/>
      <c r="AA74" s="86"/>
      <c r="AB74" s="79"/>
      <c r="AC74" s="79"/>
      <c r="AD74" s="79"/>
      <c r="AE74" s="79"/>
      <c r="AF74" s="79"/>
      <c r="AG74" s="79"/>
      <c r="AH74" s="78"/>
      <c r="AI74" s="79"/>
      <c r="AJ74" s="86"/>
      <c r="AK74" s="79"/>
      <c r="AL74" s="79"/>
      <c r="AM74" s="79"/>
      <c r="AN74" s="79"/>
      <c r="AO74" s="79"/>
      <c r="AP74" s="93" t="s">
        <v>16</v>
      </c>
      <c r="AQ74" s="18"/>
    </row>
    <row r="75" spans="1:43">
      <c r="A75" s="17"/>
      <c r="B75" s="80"/>
      <c r="C75" s="57"/>
      <c r="D75" s="81"/>
      <c r="E75" s="57"/>
      <c r="F75" s="57"/>
      <c r="G75" s="81"/>
      <c r="H75" s="81"/>
      <c r="I75" s="81"/>
      <c r="J75" s="80"/>
      <c r="K75" s="81"/>
      <c r="L75" s="81"/>
      <c r="M75" s="57"/>
      <c r="N75" s="57"/>
      <c r="O75" s="81"/>
      <c r="P75" s="81"/>
      <c r="Q75" s="57"/>
      <c r="R75" s="80"/>
      <c r="S75" s="57"/>
      <c r="T75" s="57"/>
      <c r="U75" s="57"/>
      <c r="V75" s="57"/>
      <c r="W75" s="57"/>
      <c r="X75" s="57"/>
      <c r="Y75" s="57"/>
      <c r="Z75" s="80"/>
      <c r="AA75" s="57"/>
      <c r="AB75" s="57"/>
      <c r="AC75" s="57"/>
      <c r="AD75" s="57"/>
      <c r="AE75" s="57"/>
      <c r="AF75" s="57"/>
      <c r="AG75" s="57"/>
      <c r="AH75" s="80"/>
      <c r="AI75" s="57"/>
      <c r="AJ75" s="57"/>
      <c r="AK75" s="57"/>
      <c r="AL75" s="57"/>
      <c r="AM75" s="89"/>
      <c r="AN75" s="57"/>
      <c r="AO75" s="57"/>
      <c r="AP75" s="94" t="s">
        <v>17</v>
      </c>
      <c r="AQ75" s="95"/>
    </row>
    <row r="76" spans="1:43">
      <c r="A76" s="48" t="s">
        <v>26</v>
      </c>
      <c r="B76" s="60" t="s">
        <v>2</v>
      </c>
      <c r="C76" s="60" t="s">
        <v>3</v>
      </c>
      <c r="D76" s="60" t="s">
        <v>4</v>
      </c>
      <c r="E76" s="60" t="s">
        <v>4</v>
      </c>
      <c r="F76" s="60" t="s">
        <v>5</v>
      </c>
      <c r="G76" s="60" t="s">
        <v>6</v>
      </c>
      <c r="H76" s="60" t="s">
        <v>7</v>
      </c>
      <c r="I76" s="60" t="s">
        <v>2</v>
      </c>
      <c r="J76" s="60"/>
      <c r="K76" s="60" t="s">
        <v>3</v>
      </c>
      <c r="L76" s="60" t="s">
        <v>4</v>
      </c>
      <c r="M76" s="60" t="s">
        <v>4</v>
      </c>
      <c r="N76" s="60" t="s">
        <v>5</v>
      </c>
      <c r="O76" s="60" t="s">
        <v>6</v>
      </c>
      <c r="P76" s="60" t="s">
        <v>7</v>
      </c>
      <c r="Q76" s="60" t="s">
        <v>2</v>
      </c>
      <c r="R76" s="60"/>
      <c r="S76" s="60" t="s">
        <v>3</v>
      </c>
      <c r="T76" s="60" t="s">
        <v>4</v>
      </c>
      <c r="U76" s="60" t="s">
        <v>4</v>
      </c>
      <c r="V76" s="60" t="s">
        <v>5</v>
      </c>
      <c r="W76" s="60" t="s">
        <v>6</v>
      </c>
      <c r="X76" s="60" t="s">
        <v>7</v>
      </c>
      <c r="Y76" s="60" t="s">
        <v>2</v>
      </c>
      <c r="Z76" s="60"/>
      <c r="AA76" s="60" t="s">
        <v>3</v>
      </c>
      <c r="AB76" s="60" t="s">
        <v>4</v>
      </c>
      <c r="AC76" s="60" t="s">
        <v>4</v>
      </c>
      <c r="AD76" s="60" t="s">
        <v>5</v>
      </c>
      <c r="AE76" s="60" t="s">
        <v>6</v>
      </c>
      <c r="AF76" s="60" t="s">
        <v>7</v>
      </c>
      <c r="AG76" s="60" t="s">
        <v>2</v>
      </c>
      <c r="AH76" s="60"/>
      <c r="AI76" s="60" t="s">
        <v>3</v>
      </c>
      <c r="AJ76" s="60" t="s">
        <v>4</v>
      </c>
      <c r="AK76" s="60" t="s">
        <v>4</v>
      </c>
      <c r="AL76" s="60" t="s">
        <v>5</v>
      </c>
      <c r="AM76" s="60" t="s">
        <v>6</v>
      </c>
      <c r="AN76" s="60" t="s">
        <v>7</v>
      </c>
      <c r="AO76" s="60" t="s">
        <v>2</v>
      </c>
      <c r="AP76" s="48"/>
      <c r="AQ76" s="58"/>
    </row>
    <row r="77" spans="1:43">
      <c r="A77" s="61" t="s">
        <v>8</v>
      </c>
      <c r="B77" s="82"/>
      <c r="C77" s="65"/>
      <c r="D77" s="65"/>
      <c r="E77" s="66"/>
      <c r="F77" s="66">
        <v>44805</v>
      </c>
      <c r="G77" s="66">
        <v>44806</v>
      </c>
      <c r="H77" s="66">
        <v>44807</v>
      </c>
      <c r="I77" s="66">
        <v>44808</v>
      </c>
      <c r="J77" s="63" t="s">
        <v>9</v>
      </c>
      <c r="K77" s="66">
        <v>44809</v>
      </c>
      <c r="L77" s="66">
        <v>44810</v>
      </c>
      <c r="M77" s="66">
        <v>44811</v>
      </c>
      <c r="N77" s="66">
        <v>44812</v>
      </c>
      <c r="O77" s="66">
        <v>44813</v>
      </c>
      <c r="P77" s="66">
        <v>44814</v>
      </c>
      <c r="Q77" s="66">
        <v>44815</v>
      </c>
      <c r="R77" s="63" t="s">
        <v>9</v>
      </c>
      <c r="S77" s="66">
        <v>44816</v>
      </c>
      <c r="T77" s="66">
        <v>44817</v>
      </c>
      <c r="U77" s="66">
        <v>44818</v>
      </c>
      <c r="V77" s="66">
        <v>44819</v>
      </c>
      <c r="W77" s="66">
        <v>44820</v>
      </c>
      <c r="X77" s="66">
        <v>44821</v>
      </c>
      <c r="Y77" s="66">
        <v>44822</v>
      </c>
      <c r="Z77" s="63" t="s">
        <v>9</v>
      </c>
      <c r="AA77" s="66">
        <v>44823</v>
      </c>
      <c r="AB77" s="66">
        <v>44824</v>
      </c>
      <c r="AC77" s="66">
        <v>44825</v>
      </c>
      <c r="AD77" s="66">
        <v>44826</v>
      </c>
      <c r="AE77" s="66">
        <v>44827</v>
      </c>
      <c r="AF77" s="66">
        <v>44828</v>
      </c>
      <c r="AG77" s="66">
        <v>44829</v>
      </c>
      <c r="AH77" s="63" t="s">
        <v>9</v>
      </c>
      <c r="AI77" s="66">
        <v>44830</v>
      </c>
      <c r="AJ77" s="66">
        <v>44831</v>
      </c>
      <c r="AK77" s="66">
        <v>44832</v>
      </c>
      <c r="AL77" s="66">
        <v>44833</v>
      </c>
      <c r="AM77" s="66">
        <v>44834</v>
      </c>
      <c r="AN77" s="66"/>
      <c r="AO77" s="66"/>
      <c r="AP77" s="63" t="s">
        <v>9</v>
      </c>
      <c r="AQ77" s="90" t="s">
        <v>10</v>
      </c>
    </row>
    <row r="78" spans="1:43">
      <c r="A78" s="67" t="s">
        <v>11</v>
      </c>
      <c r="B78" s="62"/>
      <c r="C78" s="69"/>
      <c r="D78" s="70"/>
      <c r="E78" s="70"/>
      <c r="F78" s="70"/>
      <c r="G78" s="70"/>
      <c r="H78" s="70"/>
      <c r="I78" s="70"/>
      <c r="J78" s="84">
        <f>SUM(C78:I78)</f>
        <v>0</v>
      </c>
      <c r="K78" s="70"/>
      <c r="L78" s="70"/>
      <c r="M78" s="70"/>
      <c r="N78" s="70"/>
      <c r="O78" s="70"/>
      <c r="P78" s="70"/>
      <c r="Q78" s="70"/>
      <c r="R78" s="84">
        <f>SUM(K78:Q78)</f>
        <v>0</v>
      </c>
      <c r="S78" s="70"/>
      <c r="T78" s="70"/>
      <c r="U78" s="70"/>
      <c r="V78" s="70"/>
      <c r="W78" s="70"/>
      <c r="X78" s="70"/>
      <c r="Y78" s="70"/>
      <c r="Z78" s="84">
        <f>SUM(S78:Y78)</f>
        <v>0</v>
      </c>
      <c r="AA78" s="70"/>
      <c r="AB78" s="70"/>
      <c r="AC78" s="70"/>
      <c r="AD78" s="70"/>
      <c r="AE78" s="70">
        <v>0</v>
      </c>
      <c r="AF78" s="70">
        <v>0</v>
      </c>
      <c r="AG78" s="70">
        <v>0</v>
      </c>
      <c r="AH78" s="84">
        <f>SUM(AA78:AG78)</f>
        <v>0</v>
      </c>
      <c r="AI78" s="70"/>
      <c r="AJ78" s="70"/>
      <c r="AK78" s="70"/>
      <c r="AL78" s="70"/>
      <c r="AM78" s="70"/>
      <c r="AN78" s="70"/>
      <c r="AO78" s="70"/>
      <c r="AP78" s="84">
        <f>AI78+AJ78+AK78+AL78+AM78+AN78</f>
        <v>0</v>
      </c>
      <c r="AQ78" s="91">
        <f>SUM(Z78,R78,J78,AH78,AP78)</f>
        <v>0</v>
      </c>
    </row>
    <row r="79" spans="1:43">
      <c r="A79" s="67" t="s">
        <v>12</v>
      </c>
      <c r="B79" s="62"/>
      <c r="C79" s="69"/>
      <c r="D79" s="70"/>
      <c r="E79" s="70"/>
      <c r="F79" s="70"/>
      <c r="G79" s="70"/>
      <c r="H79" s="70"/>
      <c r="I79" s="70"/>
      <c r="J79" s="84">
        <f>SUM(C79:I79)</f>
        <v>0</v>
      </c>
      <c r="K79" s="70"/>
      <c r="L79" s="70"/>
      <c r="M79" s="70"/>
      <c r="N79" s="70"/>
      <c r="O79" s="70"/>
      <c r="P79" s="70"/>
      <c r="Q79" s="70"/>
      <c r="R79" s="84">
        <f>SUM(K79:Q79)</f>
        <v>0</v>
      </c>
      <c r="S79" s="70"/>
      <c r="T79" s="70"/>
      <c r="U79" s="70"/>
      <c r="V79" s="70"/>
      <c r="W79" s="70"/>
      <c r="X79" s="70"/>
      <c r="Y79" s="70"/>
      <c r="Z79" s="84">
        <f>SUM(S79:Y79)</f>
        <v>0</v>
      </c>
      <c r="AA79" s="70"/>
      <c r="AB79" s="70"/>
      <c r="AC79" s="70"/>
      <c r="AD79" s="70"/>
      <c r="AE79" s="70"/>
      <c r="AF79" s="70"/>
      <c r="AG79" s="70"/>
      <c r="AH79" s="84">
        <f>SUM(AA79:AG79)</f>
        <v>0</v>
      </c>
      <c r="AI79" s="70"/>
      <c r="AJ79" s="70"/>
      <c r="AK79" s="70"/>
      <c r="AL79" s="70"/>
      <c r="AM79" s="70"/>
      <c r="AN79" s="70"/>
      <c r="AO79" s="70"/>
      <c r="AP79" s="68">
        <f t="shared" ref="AP79" si="58">SUM(AO79)</f>
        <v>0</v>
      </c>
      <c r="AQ79" s="91">
        <f t="shared" ref="AQ79:AQ80" si="59">SUM(Z79,R79,J79,AH79,AP79)</f>
        <v>0</v>
      </c>
    </row>
    <row r="80" spans="1:43">
      <c r="A80" s="71" t="s">
        <v>13</v>
      </c>
      <c r="B80" s="70"/>
      <c r="C80" s="70"/>
      <c r="D80" s="70"/>
      <c r="E80" s="70"/>
      <c r="F80" s="70"/>
      <c r="G80" s="70"/>
      <c r="H80" s="70"/>
      <c r="I80" s="70"/>
      <c r="J80" s="84">
        <f>SUM(C80:I80)</f>
        <v>0</v>
      </c>
      <c r="K80" s="70"/>
      <c r="L80" s="70"/>
      <c r="M80" s="70"/>
      <c r="N80" s="70"/>
      <c r="O80" s="70"/>
      <c r="P80" s="70"/>
      <c r="Q80" s="70"/>
      <c r="R80" s="84">
        <f>SUM(K80:Q80)</f>
        <v>0</v>
      </c>
      <c r="S80" s="70"/>
      <c r="T80" s="70"/>
      <c r="U80" s="70"/>
      <c r="V80" s="70"/>
      <c r="W80" s="70">
        <f>'P2'!R70</f>
        <v>0</v>
      </c>
      <c r="X80" s="70">
        <f>'P2'!S70</f>
        <v>0</v>
      </c>
      <c r="Y80" s="70">
        <f>'P2'!T70</f>
        <v>0</v>
      </c>
      <c r="Z80" s="84">
        <f>SUM(S80:Y80)</f>
        <v>0</v>
      </c>
      <c r="AA80" s="70"/>
      <c r="AB80" s="70"/>
      <c r="AC80" s="70"/>
      <c r="AD80" s="70"/>
      <c r="AE80" s="70">
        <f>'P2'!Y70</f>
        <v>0</v>
      </c>
      <c r="AF80" s="70">
        <f>'P2'!Z70</f>
        <v>0</v>
      </c>
      <c r="AG80" s="70">
        <f>'P2'!AA70</f>
        <v>0</v>
      </c>
      <c r="AH80" s="84">
        <f>SUM(AA80:AG80)</f>
        <v>0</v>
      </c>
      <c r="AI80" s="70"/>
      <c r="AJ80" s="70"/>
      <c r="AK80" s="70"/>
      <c r="AL80" s="70"/>
      <c r="AM80" s="70">
        <f>'P2'!AF70</f>
        <v>0</v>
      </c>
      <c r="AN80" s="70">
        <f>'P2'!AG70</f>
        <v>0</v>
      </c>
      <c r="AO80" s="70">
        <f>'P2'!AH70</f>
        <v>0</v>
      </c>
      <c r="AP80" s="84">
        <f>AL80</f>
        <v>0</v>
      </c>
      <c r="AQ80" s="91">
        <f t="shared" si="59"/>
        <v>0</v>
      </c>
    </row>
    <row r="81" spans="1:44">
      <c r="A81" s="61" t="s">
        <v>15</v>
      </c>
      <c r="B81" s="74" t="e">
        <f t="shared" ref="B81" si="60">B80/B78</f>
        <v>#DIV/0!</v>
      </c>
      <c r="C81" s="74" t="e">
        <f t="shared" ref="C81:J81" si="61">C80/C78</f>
        <v>#DIV/0!</v>
      </c>
      <c r="D81" s="74" t="e">
        <f t="shared" si="61"/>
        <v>#DIV/0!</v>
      </c>
      <c r="E81" s="74" t="e">
        <f t="shared" si="61"/>
        <v>#DIV/0!</v>
      </c>
      <c r="F81" s="74" t="e">
        <f t="shared" si="61"/>
        <v>#DIV/0!</v>
      </c>
      <c r="G81" s="74" t="e">
        <f t="shared" si="61"/>
        <v>#DIV/0!</v>
      </c>
      <c r="H81" s="74" t="e">
        <f t="shared" si="61"/>
        <v>#DIV/0!</v>
      </c>
      <c r="I81" s="74" t="e">
        <f t="shared" si="61"/>
        <v>#DIV/0!</v>
      </c>
      <c r="J81" s="73" t="e">
        <f t="shared" si="61"/>
        <v>#DIV/0!</v>
      </c>
      <c r="K81" s="74" t="e">
        <f t="shared" ref="K81:S81" si="62">K80/K78</f>
        <v>#DIV/0!</v>
      </c>
      <c r="L81" s="74" t="e">
        <f t="shared" si="62"/>
        <v>#DIV/0!</v>
      </c>
      <c r="M81" s="74" t="e">
        <f t="shared" si="62"/>
        <v>#DIV/0!</v>
      </c>
      <c r="N81" s="74" t="e">
        <f t="shared" si="62"/>
        <v>#DIV/0!</v>
      </c>
      <c r="O81" s="74" t="e">
        <f t="shared" si="62"/>
        <v>#DIV/0!</v>
      </c>
      <c r="P81" s="74" t="e">
        <f t="shared" si="62"/>
        <v>#DIV/0!</v>
      </c>
      <c r="Q81" s="74" t="e">
        <f t="shared" si="62"/>
        <v>#DIV/0!</v>
      </c>
      <c r="R81" s="73" t="e">
        <f t="shared" si="62"/>
        <v>#DIV/0!</v>
      </c>
      <c r="S81" s="74" t="e">
        <f t="shared" si="62"/>
        <v>#DIV/0!</v>
      </c>
      <c r="T81" s="74" t="e">
        <f t="shared" ref="T81:Z81" si="63">T80/T78</f>
        <v>#DIV/0!</v>
      </c>
      <c r="U81" s="74" t="e">
        <f t="shared" si="63"/>
        <v>#DIV/0!</v>
      </c>
      <c r="V81" s="74" t="e">
        <f t="shared" si="63"/>
        <v>#DIV/0!</v>
      </c>
      <c r="W81" s="74" t="e">
        <f t="shared" si="63"/>
        <v>#DIV/0!</v>
      </c>
      <c r="X81" s="74" t="e">
        <f t="shared" si="63"/>
        <v>#DIV/0!</v>
      </c>
      <c r="Y81" s="74" t="e">
        <f t="shared" si="63"/>
        <v>#DIV/0!</v>
      </c>
      <c r="Z81" s="73" t="e">
        <f t="shared" si="63"/>
        <v>#DIV/0!</v>
      </c>
      <c r="AA81" s="74" t="e">
        <f t="shared" ref="AA81:AH81" si="64">AA80/AA78</f>
        <v>#DIV/0!</v>
      </c>
      <c r="AB81" s="74" t="e">
        <f t="shared" si="64"/>
        <v>#DIV/0!</v>
      </c>
      <c r="AC81" s="74" t="e">
        <f t="shared" si="64"/>
        <v>#DIV/0!</v>
      </c>
      <c r="AD81" s="74" t="e">
        <f t="shared" si="64"/>
        <v>#DIV/0!</v>
      </c>
      <c r="AE81" s="74" t="e">
        <f t="shared" si="64"/>
        <v>#DIV/0!</v>
      </c>
      <c r="AF81" s="74" t="e">
        <f t="shared" si="64"/>
        <v>#DIV/0!</v>
      </c>
      <c r="AG81" s="74" t="e">
        <f t="shared" si="64"/>
        <v>#DIV/0!</v>
      </c>
      <c r="AH81" s="73" t="e">
        <f t="shared" si="64"/>
        <v>#DIV/0!</v>
      </c>
      <c r="AI81" s="74" t="e">
        <f t="shared" ref="AI81:AQ81" si="65">AI80/AI78</f>
        <v>#DIV/0!</v>
      </c>
      <c r="AJ81" s="74" t="e">
        <f t="shared" si="65"/>
        <v>#DIV/0!</v>
      </c>
      <c r="AK81" s="74" t="e">
        <f t="shared" si="65"/>
        <v>#DIV/0!</v>
      </c>
      <c r="AL81" s="74" t="e">
        <f t="shared" si="65"/>
        <v>#DIV/0!</v>
      </c>
      <c r="AM81" s="74" t="e">
        <f t="shared" si="65"/>
        <v>#DIV/0!</v>
      </c>
      <c r="AN81" s="74" t="e">
        <f t="shared" si="65"/>
        <v>#DIV/0!</v>
      </c>
      <c r="AO81" s="74" t="e">
        <f t="shared" si="65"/>
        <v>#DIV/0!</v>
      </c>
      <c r="AP81" s="73" t="e">
        <f t="shared" si="65"/>
        <v>#DIV/0!</v>
      </c>
      <c r="AQ81" s="92" t="e">
        <f t="shared" si="65"/>
        <v>#DIV/0!</v>
      </c>
    </row>
    <row r="82" spans="1:44">
      <c r="B82" s="75"/>
      <c r="C82" s="76"/>
      <c r="D82" s="76"/>
      <c r="E82" s="76"/>
      <c r="F82" s="76"/>
      <c r="G82" s="76"/>
      <c r="H82" s="85"/>
      <c r="I82" s="76"/>
      <c r="J82" s="75"/>
      <c r="K82" s="76"/>
      <c r="L82" s="76"/>
      <c r="M82" s="76"/>
      <c r="N82" s="76"/>
      <c r="O82" s="76"/>
      <c r="P82" s="76"/>
      <c r="Q82" s="87"/>
      <c r="R82" s="75"/>
      <c r="S82" s="88"/>
      <c r="T82" s="88"/>
      <c r="U82" s="88"/>
      <c r="V82" s="88"/>
      <c r="W82" s="88"/>
      <c r="X82" s="88"/>
      <c r="Y82" s="88"/>
      <c r="Z82" s="75"/>
      <c r="AA82" s="87"/>
      <c r="AB82" s="76"/>
      <c r="AC82" s="76"/>
      <c r="AD82" s="76"/>
      <c r="AE82" s="76"/>
      <c r="AF82" s="76"/>
      <c r="AG82" s="76"/>
      <c r="AH82" s="75"/>
      <c r="AI82" s="76"/>
      <c r="AJ82" s="87"/>
      <c r="AK82" s="88"/>
      <c r="AL82" s="88"/>
      <c r="AM82" s="88"/>
      <c r="AN82" s="88"/>
      <c r="AO82" s="88"/>
      <c r="AP82" s="75"/>
      <c r="AQ82" s="17"/>
    </row>
    <row r="83" spans="1:44">
      <c r="A83" s="1"/>
      <c r="B83" s="78"/>
      <c r="C83" s="79"/>
      <c r="D83" s="79"/>
      <c r="E83" s="79"/>
      <c r="F83" s="79"/>
      <c r="G83" s="79"/>
      <c r="H83" s="86"/>
      <c r="I83" s="79"/>
      <c r="J83" s="78"/>
      <c r="K83" s="79"/>
      <c r="L83" s="79"/>
      <c r="M83" s="79"/>
      <c r="N83" s="79"/>
      <c r="O83" s="79"/>
      <c r="P83" s="79"/>
      <c r="Q83" s="86"/>
      <c r="R83" s="78"/>
      <c r="S83" s="79"/>
      <c r="T83" s="79"/>
      <c r="U83" s="79"/>
      <c r="V83" s="79"/>
      <c r="W83" s="79"/>
      <c r="X83" s="79"/>
      <c r="Y83" s="79"/>
      <c r="Z83" s="78"/>
      <c r="AA83" s="86"/>
      <c r="AB83" s="79"/>
      <c r="AC83" s="79"/>
      <c r="AD83" s="79"/>
      <c r="AE83" s="79"/>
      <c r="AF83" s="79"/>
      <c r="AG83" s="79"/>
      <c r="AH83" s="78"/>
      <c r="AI83" s="79"/>
      <c r="AJ83" s="86"/>
      <c r="AK83" s="79"/>
      <c r="AL83" s="79"/>
      <c r="AM83" s="79"/>
      <c r="AN83" s="79"/>
      <c r="AO83" s="79"/>
      <c r="AP83" s="93" t="s">
        <v>16</v>
      </c>
      <c r="AQ83" s="18"/>
    </row>
    <row r="84" spans="1:44">
      <c r="A84" s="1"/>
      <c r="B84" s="80"/>
      <c r="C84" s="57"/>
      <c r="D84" s="81"/>
      <c r="E84" s="57"/>
      <c r="F84" s="57"/>
      <c r="G84" s="81"/>
      <c r="H84" s="81"/>
      <c r="I84" s="81"/>
      <c r="J84" s="80"/>
      <c r="K84" s="81"/>
      <c r="L84" s="81"/>
      <c r="M84" s="57"/>
      <c r="N84" s="57"/>
      <c r="O84" s="81"/>
      <c r="P84" s="81"/>
      <c r="Q84" s="57"/>
      <c r="R84" s="80"/>
      <c r="S84" s="57"/>
      <c r="T84" s="57"/>
      <c r="U84" s="57"/>
      <c r="V84" s="57"/>
      <c r="W84" s="57"/>
      <c r="X84" s="57"/>
      <c r="Y84" s="57"/>
      <c r="Z84" s="80"/>
      <c r="AA84" s="57"/>
      <c r="AB84" s="57"/>
      <c r="AC84" s="57"/>
      <c r="AD84" s="57"/>
      <c r="AE84" s="57"/>
      <c r="AF84" s="57"/>
      <c r="AG84" s="57"/>
      <c r="AH84" s="80"/>
      <c r="AI84" s="57"/>
      <c r="AJ84" s="57"/>
      <c r="AK84" s="57"/>
      <c r="AL84" s="57"/>
      <c r="AM84" s="89"/>
      <c r="AN84" s="57"/>
      <c r="AO84" s="57"/>
      <c r="AP84" s="94" t="s">
        <v>17</v>
      </c>
      <c r="AQ84" s="95"/>
    </row>
    <row r="85" spans="1:44" ht="15.75" thickBot="1">
      <c r="A85" s="48" t="s">
        <v>27</v>
      </c>
      <c r="B85" s="60" t="s">
        <v>2</v>
      </c>
      <c r="C85" s="60" t="s">
        <v>3</v>
      </c>
      <c r="D85" s="60" t="s">
        <v>4</v>
      </c>
      <c r="E85" s="60" t="s">
        <v>4</v>
      </c>
      <c r="F85" s="60" t="s">
        <v>5</v>
      </c>
      <c r="G85" s="60" t="s">
        <v>6</v>
      </c>
      <c r="H85" s="60" t="s">
        <v>7</v>
      </c>
      <c r="I85" s="60" t="s">
        <v>2</v>
      </c>
      <c r="J85" s="60"/>
      <c r="K85" s="60" t="s">
        <v>3</v>
      </c>
      <c r="L85" s="60" t="s">
        <v>4</v>
      </c>
      <c r="M85" s="60" t="s">
        <v>4</v>
      </c>
      <c r="N85" s="60" t="s">
        <v>5</v>
      </c>
      <c r="O85" s="60" t="s">
        <v>6</v>
      </c>
      <c r="P85" s="60" t="s">
        <v>7</v>
      </c>
      <c r="Q85" s="60" t="s">
        <v>2</v>
      </c>
      <c r="R85" s="60"/>
      <c r="S85" s="60" t="s">
        <v>3</v>
      </c>
      <c r="T85" s="60" t="s">
        <v>4</v>
      </c>
      <c r="U85" s="60" t="s">
        <v>4</v>
      </c>
      <c r="V85" s="60" t="s">
        <v>5</v>
      </c>
      <c r="W85" s="60" t="s">
        <v>6</v>
      </c>
      <c r="X85" s="60" t="s">
        <v>7</v>
      </c>
      <c r="Y85" s="60" t="s">
        <v>2</v>
      </c>
      <c r="Z85" s="60"/>
      <c r="AA85" s="60" t="s">
        <v>3</v>
      </c>
      <c r="AB85" s="60" t="s">
        <v>4</v>
      </c>
      <c r="AC85" s="60" t="s">
        <v>4</v>
      </c>
      <c r="AD85" s="60" t="s">
        <v>5</v>
      </c>
      <c r="AE85" s="60" t="s">
        <v>6</v>
      </c>
      <c r="AF85" s="60" t="s">
        <v>7</v>
      </c>
      <c r="AG85" s="60" t="s">
        <v>2</v>
      </c>
      <c r="AH85" s="60"/>
      <c r="AI85" s="60" t="s">
        <v>3</v>
      </c>
      <c r="AJ85" s="60" t="s">
        <v>4</v>
      </c>
      <c r="AK85" s="60" t="s">
        <v>4</v>
      </c>
      <c r="AL85" s="60" t="s">
        <v>5</v>
      </c>
      <c r="AM85" s="60" t="s">
        <v>6</v>
      </c>
      <c r="AN85" s="60" t="s">
        <v>7</v>
      </c>
      <c r="AO85" s="60" t="s">
        <v>2</v>
      </c>
      <c r="AP85" s="173" t="s">
        <v>3</v>
      </c>
      <c r="AQ85" s="17"/>
    </row>
    <row r="86" spans="1:44" ht="15.75" thickBot="1">
      <c r="A86" s="61" t="s">
        <v>8</v>
      </c>
      <c r="B86" s="82"/>
      <c r="C86" s="65"/>
      <c r="D86" s="65"/>
      <c r="E86" s="65"/>
      <c r="F86" s="65"/>
      <c r="G86" s="66"/>
      <c r="H86" s="66">
        <v>44835</v>
      </c>
      <c r="I86" s="66">
        <v>44836</v>
      </c>
      <c r="J86" s="63" t="s">
        <v>9</v>
      </c>
      <c r="K86" s="66">
        <v>44837</v>
      </c>
      <c r="L86" s="66">
        <v>44838</v>
      </c>
      <c r="M86" s="66">
        <v>44839</v>
      </c>
      <c r="N86" s="66">
        <v>44840</v>
      </c>
      <c r="O86" s="66">
        <v>44841</v>
      </c>
      <c r="P86" s="66">
        <v>44842</v>
      </c>
      <c r="Q86" s="66">
        <v>44843</v>
      </c>
      <c r="R86" s="63" t="s">
        <v>9</v>
      </c>
      <c r="S86" s="66">
        <v>44844</v>
      </c>
      <c r="T86" s="66">
        <v>44845</v>
      </c>
      <c r="U86" s="66">
        <v>44846</v>
      </c>
      <c r="V86" s="66">
        <v>44847</v>
      </c>
      <c r="W86" s="66">
        <v>44848</v>
      </c>
      <c r="X86" s="66">
        <v>44849</v>
      </c>
      <c r="Y86" s="66">
        <v>44850</v>
      </c>
      <c r="Z86" s="63" t="s">
        <v>9</v>
      </c>
      <c r="AA86" s="66">
        <v>44851</v>
      </c>
      <c r="AB86" s="66">
        <v>44852</v>
      </c>
      <c r="AC86" s="66">
        <v>44853</v>
      </c>
      <c r="AD86" s="66">
        <v>44854</v>
      </c>
      <c r="AE86" s="66">
        <v>44855</v>
      </c>
      <c r="AF86" s="66">
        <v>44856</v>
      </c>
      <c r="AG86" s="66">
        <v>44857</v>
      </c>
      <c r="AH86" s="63" t="s">
        <v>9</v>
      </c>
      <c r="AI86" s="66">
        <v>44858</v>
      </c>
      <c r="AJ86" s="66">
        <v>44859</v>
      </c>
      <c r="AK86" s="66">
        <v>44860</v>
      </c>
      <c r="AL86" s="66">
        <v>44861</v>
      </c>
      <c r="AM86" s="66">
        <v>44862</v>
      </c>
      <c r="AN86" s="66">
        <v>44863</v>
      </c>
      <c r="AO86" s="66">
        <v>44864</v>
      </c>
      <c r="AP86" s="66">
        <v>44865</v>
      </c>
      <c r="AQ86" s="63" t="s">
        <v>9</v>
      </c>
      <c r="AR86" s="90" t="s">
        <v>10</v>
      </c>
    </row>
    <row r="87" spans="1:44">
      <c r="A87" s="67" t="s">
        <v>11</v>
      </c>
      <c r="B87" s="62"/>
      <c r="C87" s="69"/>
      <c r="D87" s="70"/>
      <c r="E87" s="70"/>
      <c r="F87" s="70"/>
      <c r="G87" s="70"/>
      <c r="H87" s="70"/>
      <c r="I87" s="70"/>
      <c r="J87" s="84">
        <f>SUM(C87:I87)</f>
        <v>0</v>
      </c>
      <c r="K87" s="70"/>
      <c r="L87" s="70"/>
      <c r="M87" s="70"/>
      <c r="N87" s="70"/>
      <c r="O87" s="70"/>
      <c r="P87" s="70"/>
      <c r="Q87" s="70"/>
      <c r="R87" s="84">
        <f>SUM(K87:Q87)</f>
        <v>0</v>
      </c>
      <c r="S87" s="70"/>
      <c r="T87" s="70"/>
      <c r="U87" s="70"/>
      <c r="V87" s="70"/>
      <c r="W87" s="70">
        <v>0</v>
      </c>
      <c r="X87" s="70"/>
      <c r="Y87" s="70"/>
      <c r="Z87" s="84">
        <f>SUM(S87:Y87)</f>
        <v>0</v>
      </c>
      <c r="AA87" s="70"/>
      <c r="AB87" s="70"/>
      <c r="AC87" s="70"/>
      <c r="AD87" s="70"/>
      <c r="AE87" s="70"/>
      <c r="AF87" s="70">
        <v>0</v>
      </c>
      <c r="AG87" s="70">
        <v>0</v>
      </c>
      <c r="AH87" s="84">
        <f>SUM(AA87:AG87)</f>
        <v>0</v>
      </c>
      <c r="AI87" s="70"/>
      <c r="AJ87" s="70"/>
      <c r="AK87" s="70"/>
      <c r="AL87" s="70"/>
      <c r="AM87" s="70">
        <v>0</v>
      </c>
      <c r="AN87" s="70">
        <v>0</v>
      </c>
      <c r="AO87" s="70">
        <v>0</v>
      </c>
      <c r="AP87" s="70">
        <v>0</v>
      </c>
      <c r="AQ87" s="84">
        <f>AI87+AJ87+AK87+AL87+AM87+AN87+AO87</f>
        <v>0</v>
      </c>
      <c r="AR87" s="91">
        <f>SUM(Z87,R87,J87,AH87,AQ87)</f>
        <v>0</v>
      </c>
    </row>
    <row r="88" spans="1:44">
      <c r="A88" s="67" t="s">
        <v>12</v>
      </c>
      <c r="B88" s="62"/>
      <c r="C88" s="69"/>
      <c r="D88" s="70"/>
      <c r="E88" s="70"/>
      <c r="F88" s="70"/>
      <c r="G88" s="70"/>
      <c r="H88" s="70"/>
      <c r="I88" s="70"/>
      <c r="J88" s="84">
        <f>SUM(C88:I88)</f>
        <v>0</v>
      </c>
      <c r="K88" s="70"/>
      <c r="L88" s="70"/>
      <c r="M88" s="70"/>
      <c r="N88" s="70"/>
      <c r="O88" s="70"/>
      <c r="P88" s="70"/>
      <c r="Q88" s="70"/>
      <c r="R88" s="84">
        <f>SUM(K88:Q88)</f>
        <v>0</v>
      </c>
      <c r="S88" s="70"/>
      <c r="T88" s="70"/>
      <c r="U88" s="70"/>
      <c r="V88" s="70"/>
      <c r="W88" s="70"/>
      <c r="X88" s="70"/>
      <c r="Y88" s="70"/>
      <c r="Z88" s="84">
        <f>SUM(S88:Y88)</f>
        <v>0</v>
      </c>
      <c r="AA88" s="70"/>
      <c r="AB88" s="70"/>
      <c r="AC88" s="70"/>
      <c r="AD88" s="70"/>
      <c r="AE88" s="70"/>
      <c r="AF88" s="70"/>
      <c r="AG88" s="70"/>
      <c r="AH88" s="84">
        <f>SUM(AA88:AG88)</f>
        <v>0</v>
      </c>
      <c r="AI88" s="70"/>
      <c r="AJ88" s="70"/>
      <c r="AK88" s="70"/>
      <c r="AL88" s="70"/>
      <c r="AM88" s="70"/>
      <c r="AN88" s="70"/>
      <c r="AO88" s="70"/>
      <c r="AP88" s="70"/>
      <c r="AQ88" s="68">
        <f>SUM(AO88)</f>
        <v>0</v>
      </c>
      <c r="AR88" s="91">
        <f t="shared" ref="AR88:AR89" si="66">SUM(Z88,R88,J88,AH88,AQ88)</f>
        <v>0</v>
      </c>
    </row>
    <row r="89" spans="1:44" ht="15.75" thickBot="1">
      <c r="A89" s="71" t="s">
        <v>13</v>
      </c>
      <c r="B89" s="70"/>
      <c r="C89" s="70"/>
      <c r="D89" s="70"/>
      <c r="E89" s="70"/>
      <c r="F89" s="70"/>
      <c r="G89" s="70"/>
      <c r="H89" s="70"/>
      <c r="I89" s="70"/>
      <c r="J89" s="84">
        <f>SUM(C89:I89)</f>
        <v>0</v>
      </c>
      <c r="K89" s="70"/>
      <c r="L89" s="70"/>
      <c r="M89" s="70"/>
      <c r="N89" s="70"/>
      <c r="O89" s="70"/>
      <c r="P89" s="70"/>
      <c r="Q89" s="70"/>
      <c r="R89" s="84">
        <f>SUM(K89:Q89)</f>
        <v>0</v>
      </c>
      <c r="S89" s="70"/>
      <c r="T89" s="70"/>
      <c r="U89" s="70"/>
      <c r="V89" s="70"/>
      <c r="W89" s="70">
        <f>'P2'!P77</f>
        <v>0</v>
      </c>
      <c r="X89" s="70">
        <f>'P2'!Q77</f>
        <v>0</v>
      </c>
      <c r="Y89" s="70">
        <f>'P2'!R77</f>
        <v>0</v>
      </c>
      <c r="Z89" s="84">
        <f>SUM(S89:Y89)</f>
        <v>0</v>
      </c>
      <c r="AA89" s="70"/>
      <c r="AB89" s="70"/>
      <c r="AC89" s="70"/>
      <c r="AD89" s="70"/>
      <c r="AE89" s="70"/>
      <c r="AF89" s="70">
        <f>'P2'!X77</f>
        <v>0</v>
      </c>
      <c r="AG89" s="70">
        <f>'P2'!Y77</f>
        <v>0</v>
      </c>
      <c r="AH89" s="84">
        <f>SUM(AA89:AG89)</f>
        <v>0</v>
      </c>
      <c r="AI89" s="70"/>
      <c r="AJ89" s="70"/>
      <c r="AK89" s="70"/>
      <c r="AL89" s="70"/>
      <c r="AM89" s="70">
        <f>'P2'!AD77</f>
        <v>0</v>
      </c>
      <c r="AN89" s="70">
        <f>'P2'!AE77</f>
        <v>0</v>
      </c>
      <c r="AO89" s="70">
        <f>'P2'!AF77</f>
        <v>0</v>
      </c>
      <c r="AP89" s="70">
        <f>'P2'!AG77</f>
        <v>0</v>
      </c>
      <c r="AQ89" s="84">
        <f>AI89+AJ89+AK89+AL89+AM89+AN89+AO89</f>
        <v>0</v>
      </c>
      <c r="AR89" s="91">
        <f t="shared" si="66"/>
        <v>0</v>
      </c>
    </row>
    <row r="90" spans="1:44" ht="15.75" thickBot="1">
      <c r="A90" s="61" t="s">
        <v>15</v>
      </c>
      <c r="B90" s="74" t="e">
        <f t="shared" ref="B90" si="67">B89/B87</f>
        <v>#DIV/0!</v>
      </c>
      <c r="C90" s="74" t="e">
        <f t="shared" ref="C90:J90" si="68">C89/C87</f>
        <v>#DIV/0!</v>
      </c>
      <c r="D90" s="74" t="e">
        <f t="shared" si="68"/>
        <v>#DIV/0!</v>
      </c>
      <c r="E90" s="74" t="e">
        <f t="shared" si="68"/>
        <v>#DIV/0!</v>
      </c>
      <c r="F90" s="74" t="e">
        <f t="shared" si="68"/>
        <v>#DIV/0!</v>
      </c>
      <c r="G90" s="74" t="e">
        <f t="shared" si="68"/>
        <v>#DIV/0!</v>
      </c>
      <c r="H90" s="74" t="e">
        <f t="shared" si="68"/>
        <v>#DIV/0!</v>
      </c>
      <c r="I90" s="74" t="e">
        <f t="shared" si="68"/>
        <v>#DIV/0!</v>
      </c>
      <c r="J90" s="73" t="e">
        <f t="shared" si="68"/>
        <v>#DIV/0!</v>
      </c>
      <c r="K90" s="74" t="e">
        <f t="shared" ref="K90:S90" si="69">K89/K87</f>
        <v>#DIV/0!</v>
      </c>
      <c r="L90" s="74" t="e">
        <f t="shared" si="69"/>
        <v>#DIV/0!</v>
      </c>
      <c r="M90" s="74" t="e">
        <f t="shared" si="69"/>
        <v>#DIV/0!</v>
      </c>
      <c r="N90" s="74" t="e">
        <f t="shared" si="69"/>
        <v>#DIV/0!</v>
      </c>
      <c r="O90" s="74" t="e">
        <f t="shared" si="69"/>
        <v>#DIV/0!</v>
      </c>
      <c r="P90" s="74" t="e">
        <f t="shared" si="69"/>
        <v>#DIV/0!</v>
      </c>
      <c r="Q90" s="74" t="e">
        <f t="shared" si="69"/>
        <v>#DIV/0!</v>
      </c>
      <c r="R90" s="73" t="e">
        <f t="shared" si="69"/>
        <v>#DIV/0!</v>
      </c>
      <c r="S90" s="74" t="e">
        <f t="shared" si="69"/>
        <v>#DIV/0!</v>
      </c>
      <c r="T90" s="74" t="e">
        <f t="shared" ref="T90:Z90" si="70">T89/T87</f>
        <v>#DIV/0!</v>
      </c>
      <c r="U90" s="74" t="e">
        <f t="shared" si="70"/>
        <v>#DIV/0!</v>
      </c>
      <c r="V90" s="74" t="e">
        <f t="shared" si="70"/>
        <v>#DIV/0!</v>
      </c>
      <c r="W90" s="74" t="e">
        <f t="shared" si="70"/>
        <v>#DIV/0!</v>
      </c>
      <c r="X90" s="74" t="e">
        <f t="shared" si="70"/>
        <v>#DIV/0!</v>
      </c>
      <c r="Y90" s="74" t="e">
        <f t="shared" si="70"/>
        <v>#DIV/0!</v>
      </c>
      <c r="Z90" s="73" t="e">
        <f t="shared" si="70"/>
        <v>#DIV/0!</v>
      </c>
      <c r="AA90" s="74" t="e">
        <f t="shared" ref="AA90:AH90" si="71">AA89/AA87</f>
        <v>#DIV/0!</v>
      </c>
      <c r="AB90" s="74" t="e">
        <f t="shared" si="71"/>
        <v>#DIV/0!</v>
      </c>
      <c r="AC90" s="74" t="e">
        <f t="shared" si="71"/>
        <v>#DIV/0!</v>
      </c>
      <c r="AD90" s="74" t="e">
        <f t="shared" si="71"/>
        <v>#DIV/0!</v>
      </c>
      <c r="AE90" s="74" t="e">
        <f t="shared" si="71"/>
        <v>#DIV/0!</v>
      </c>
      <c r="AF90" s="74" t="e">
        <f t="shared" si="71"/>
        <v>#DIV/0!</v>
      </c>
      <c r="AG90" s="74" t="e">
        <f t="shared" si="71"/>
        <v>#DIV/0!</v>
      </c>
      <c r="AH90" s="73" t="e">
        <f t="shared" si="71"/>
        <v>#DIV/0!</v>
      </c>
      <c r="AI90" s="74" t="e">
        <f t="shared" ref="AI90:AO90" si="72">AI89/AI87</f>
        <v>#DIV/0!</v>
      </c>
      <c r="AJ90" s="74" t="e">
        <f t="shared" si="72"/>
        <v>#DIV/0!</v>
      </c>
      <c r="AK90" s="74" t="e">
        <f t="shared" si="72"/>
        <v>#DIV/0!</v>
      </c>
      <c r="AL90" s="74" t="e">
        <f t="shared" si="72"/>
        <v>#DIV/0!</v>
      </c>
      <c r="AM90" s="74" t="e">
        <f t="shared" si="72"/>
        <v>#DIV/0!</v>
      </c>
      <c r="AN90" s="74" t="e">
        <f t="shared" si="72"/>
        <v>#DIV/0!</v>
      </c>
      <c r="AO90" s="74" t="e">
        <f t="shared" si="72"/>
        <v>#DIV/0!</v>
      </c>
      <c r="AP90" s="74" t="e">
        <f t="shared" ref="AP90" si="73">AP89/AP87</f>
        <v>#DIV/0!</v>
      </c>
      <c r="AQ90" s="73" t="e">
        <f>AQ89/AQ87</f>
        <v>#DIV/0!</v>
      </c>
      <c r="AR90" s="92" t="e">
        <f>AR89/AR87</f>
        <v>#DIV/0!</v>
      </c>
    </row>
    <row r="91" spans="1:44">
      <c r="B91" s="75"/>
      <c r="C91" s="76"/>
      <c r="D91" s="76"/>
      <c r="E91" s="76"/>
      <c r="F91" s="76"/>
      <c r="G91" s="76"/>
      <c r="H91" s="85"/>
      <c r="I91" s="76"/>
      <c r="J91" s="75"/>
      <c r="K91" s="76"/>
      <c r="L91" s="76"/>
      <c r="M91" s="76"/>
      <c r="N91" s="76"/>
      <c r="O91" s="76"/>
      <c r="P91" s="76"/>
      <c r="Q91" s="87"/>
      <c r="R91" s="75"/>
      <c r="S91" s="88"/>
      <c r="T91" s="88"/>
      <c r="U91" s="88"/>
      <c r="V91" s="88"/>
      <c r="W91" s="88"/>
      <c r="X91" s="88"/>
      <c r="Y91" s="88"/>
      <c r="Z91" s="75"/>
      <c r="AA91" s="87"/>
      <c r="AB91" s="76"/>
      <c r="AC91" s="76"/>
      <c r="AD91" s="76"/>
      <c r="AE91" s="76"/>
      <c r="AF91" s="76"/>
      <c r="AG91" s="76"/>
      <c r="AH91" s="75"/>
      <c r="AI91" s="76"/>
      <c r="AJ91" s="87"/>
      <c r="AK91" s="88"/>
      <c r="AL91" s="88"/>
      <c r="AM91" s="88"/>
      <c r="AN91" s="88"/>
      <c r="AO91" s="88"/>
      <c r="AQ91" s="75"/>
      <c r="AR91" s="17"/>
    </row>
    <row r="92" spans="1:44">
      <c r="A92" s="1"/>
      <c r="B92" s="78"/>
      <c r="C92" s="79"/>
      <c r="D92" s="79"/>
      <c r="E92" s="79"/>
      <c r="F92" s="79"/>
      <c r="G92" s="79"/>
      <c r="H92" s="86"/>
      <c r="I92" s="79"/>
      <c r="J92" s="78"/>
      <c r="K92" s="79"/>
      <c r="L92" s="79"/>
      <c r="M92" s="79"/>
      <c r="N92" s="79"/>
      <c r="O92" s="79"/>
      <c r="P92" s="79"/>
      <c r="Q92" s="86"/>
      <c r="R92" s="78"/>
      <c r="S92" s="79"/>
      <c r="T92" s="79"/>
      <c r="U92" s="79"/>
      <c r="V92" s="79"/>
      <c r="W92" s="79"/>
      <c r="X92" s="79"/>
      <c r="Y92" s="79"/>
      <c r="Z92" s="78"/>
      <c r="AA92" s="86"/>
      <c r="AB92" s="79"/>
      <c r="AC92" s="79"/>
      <c r="AD92" s="79"/>
      <c r="AE92" s="79"/>
      <c r="AF92" s="79"/>
      <c r="AG92" s="79"/>
      <c r="AH92" s="78"/>
      <c r="AI92" s="79"/>
      <c r="AJ92" s="86"/>
      <c r="AK92" s="79"/>
      <c r="AL92" s="79"/>
      <c r="AM92" s="79"/>
      <c r="AN92" s="79"/>
      <c r="AO92" s="79"/>
      <c r="AQ92" s="93" t="s">
        <v>16</v>
      </c>
      <c r="AR92" s="18"/>
    </row>
    <row r="93" spans="1:44">
      <c r="A93" s="1"/>
      <c r="B93" s="80"/>
      <c r="C93" s="57"/>
      <c r="D93" s="81"/>
      <c r="E93" s="57"/>
      <c r="F93" s="57"/>
      <c r="G93" s="81"/>
      <c r="H93" s="81"/>
      <c r="I93" s="81"/>
      <c r="J93" s="80"/>
      <c r="K93" s="81"/>
      <c r="L93" s="81"/>
      <c r="M93" s="57"/>
      <c r="N93" s="57"/>
      <c r="O93" s="81"/>
      <c r="P93" s="81"/>
      <c r="Q93" s="57"/>
      <c r="R93" s="80"/>
      <c r="S93" s="57"/>
      <c r="T93" s="57"/>
      <c r="U93" s="57"/>
      <c r="V93" s="57"/>
      <c r="W93" s="57"/>
      <c r="X93" s="57"/>
      <c r="Y93" s="57"/>
      <c r="Z93" s="80"/>
      <c r="AA93" s="57"/>
      <c r="AB93" s="57"/>
      <c r="AC93" s="57"/>
      <c r="AD93" s="57"/>
      <c r="AE93" s="57"/>
      <c r="AF93" s="57"/>
      <c r="AG93" s="57"/>
      <c r="AH93" s="80"/>
      <c r="AI93" s="57"/>
      <c r="AJ93" s="57"/>
      <c r="AK93" s="57"/>
      <c r="AL93" s="57"/>
      <c r="AM93" s="89"/>
      <c r="AN93" s="57"/>
      <c r="AO93" s="57"/>
      <c r="AQ93" s="94" t="s">
        <v>17</v>
      </c>
      <c r="AR93" s="95"/>
    </row>
    <row r="94" spans="1:44" ht="15.75" thickBot="1">
      <c r="A94" s="48" t="s">
        <v>28</v>
      </c>
      <c r="B94" s="60" t="s">
        <v>2</v>
      </c>
      <c r="C94" s="60" t="s">
        <v>3</v>
      </c>
      <c r="D94" s="60" t="s">
        <v>4</v>
      </c>
      <c r="E94" s="60" t="s">
        <v>4</v>
      </c>
      <c r="F94" s="60" t="s">
        <v>5</v>
      </c>
      <c r="G94" s="60" t="s">
        <v>6</v>
      </c>
      <c r="H94" s="60" t="s">
        <v>7</v>
      </c>
      <c r="I94" s="60" t="s">
        <v>2</v>
      </c>
      <c r="J94" s="60"/>
      <c r="K94" s="60" t="s">
        <v>3</v>
      </c>
      <c r="L94" s="60" t="s">
        <v>4</v>
      </c>
      <c r="M94" s="60" t="s">
        <v>4</v>
      </c>
      <c r="N94" s="60" t="s">
        <v>5</v>
      </c>
      <c r="O94" s="60" t="s">
        <v>6</v>
      </c>
      <c r="P94" s="60" t="s">
        <v>7</v>
      </c>
      <c r="Q94" s="60" t="s">
        <v>2</v>
      </c>
      <c r="R94" s="60"/>
      <c r="S94" s="60" t="s">
        <v>3</v>
      </c>
      <c r="T94" s="60" t="s">
        <v>4</v>
      </c>
      <c r="U94" s="60" t="s">
        <v>4</v>
      </c>
      <c r="V94" s="60" t="s">
        <v>5</v>
      </c>
      <c r="W94" s="60" t="s">
        <v>6</v>
      </c>
      <c r="X94" s="60" t="s">
        <v>7</v>
      </c>
      <c r="Y94" s="60" t="s">
        <v>2</v>
      </c>
      <c r="Z94" s="60"/>
      <c r="AA94" s="60" t="s">
        <v>3</v>
      </c>
      <c r="AB94" s="60" t="s">
        <v>4</v>
      </c>
      <c r="AC94" s="60" t="s">
        <v>4</v>
      </c>
      <c r="AD94" s="60" t="s">
        <v>5</v>
      </c>
      <c r="AE94" s="60" t="s">
        <v>6</v>
      </c>
      <c r="AF94" s="60" t="s">
        <v>7</v>
      </c>
      <c r="AG94" s="60" t="s">
        <v>2</v>
      </c>
      <c r="AH94" s="60"/>
      <c r="AI94" s="60" t="s">
        <v>3</v>
      </c>
      <c r="AJ94" s="60" t="s">
        <v>4</v>
      </c>
      <c r="AK94" s="60" t="s">
        <v>4</v>
      </c>
      <c r="AL94" s="60" t="s">
        <v>5</v>
      </c>
      <c r="AM94" s="60" t="s">
        <v>6</v>
      </c>
      <c r="AN94" s="60" t="s">
        <v>7</v>
      </c>
      <c r="AO94" s="60" t="s">
        <v>2</v>
      </c>
      <c r="AP94" s="48"/>
      <c r="AQ94" s="58"/>
    </row>
    <row r="95" spans="1:44">
      <c r="A95" s="61" t="s">
        <v>8</v>
      </c>
      <c r="B95" s="82"/>
      <c r="C95" s="66"/>
      <c r="D95" s="66">
        <v>44866</v>
      </c>
      <c r="E95" s="66">
        <v>44867</v>
      </c>
      <c r="F95" s="66">
        <v>44868</v>
      </c>
      <c r="G95" s="66">
        <v>44869</v>
      </c>
      <c r="H95" s="66">
        <v>44870</v>
      </c>
      <c r="I95" s="66">
        <v>44871</v>
      </c>
      <c r="J95" s="63" t="s">
        <v>9</v>
      </c>
      <c r="K95" s="66">
        <v>44872</v>
      </c>
      <c r="L95" s="66">
        <v>44873</v>
      </c>
      <c r="M95" s="66">
        <v>44874</v>
      </c>
      <c r="N95" s="66">
        <v>44875</v>
      </c>
      <c r="O95" s="66">
        <v>44876</v>
      </c>
      <c r="P95" s="66">
        <v>44877</v>
      </c>
      <c r="Q95" s="66">
        <v>44878</v>
      </c>
      <c r="R95" s="63" t="s">
        <v>9</v>
      </c>
      <c r="S95" s="66">
        <v>44879</v>
      </c>
      <c r="T95" s="66">
        <v>44880</v>
      </c>
      <c r="U95" s="66">
        <v>44881</v>
      </c>
      <c r="V95" s="66">
        <v>44882</v>
      </c>
      <c r="W95" s="66">
        <v>44883</v>
      </c>
      <c r="X95" s="66">
        <v>44884</v>
      </c>
      <c r="Y95" s="66">
        <v>44885</v>
      </c>
      <c r="Z95" s="63" t="s">
        <v>9</v>
      </c>
      <c r="AA95" s="66">
        <v>44886</v>
      </c>
      <c r="AB95" s="66">
        <v>44887</v>
      </c>
      <c r="AC95" s="66">
        <v>44888</v>
      </c>
      <c r="AD95" s="66">
        <v>44889</v>
      </c>
      <c r="AE95" s="66">
        <v>44890</v>
      </c>
      <c r="AF95" s="66">
        <v>44891</v>
      </c>
      <c r="AG95" s="66">
        <v>44892</v>
      </c>
      <c r="AH95" s="63" t="s">
        <v>9</v>
      </c>
      <c r="AI95" s="66">
        <v>44893</v>
      </c>
      <c r="AJ95" s="66">
        <v>44894</v>
      </c>
      <c r="AK95" s="66">
        <v>44895</v>
      </c>
      <c r="AL95" s="66"/>
      <c r="AM95" s="66"/>
      <c r="AN95" s="66"/>
      <c r="AO95" s="66"/>
      <c r="AP95" s="63" t="s">
        <v>9</v>
      </c>
      <c r="AQ95" s="90" t="s">
        <v>10</v>
      </c>
    </row>
    <row r="96" spans="1:44">
      <c r="A96" s="67" t="s">
        <v>11</v>
      </c>
      <c r="B96" s="62"/>
      <c r="C96" s="69"/>
      <c r="D96" s="70"/>
      <c r="E96" s="70"/>
      <c r="F96" s="70"/>
      <c r="G96" s="70"/>
      <c r="H96" s="70"/>
      <c r="I96" s="70"/>
      <c r="J96" s="84">
        <f>SUM(C96:I96)</f>
        <v>0</v>
      </c>
      <c r="K96" s="70"/>
      <c r="L96" s="70"/>
      <c r="M96" s="70"/>
      <c r="N96" s="70"/>
      <c r="O96" s="70"/>
      <c r="P96" s="70"/>
      <c r="Q96" s="70"/>
      <c r="R96" s="84">
        <f>SUM(K96:Q96)</f>
        <v>0</v>
      </c>
      <c r="S96" s="70"/>
      <c r="T96" s="70"/>
      <c r="U96" s="70"/>
      <c r="V96" s="70"/>
      <c r="W96" s="70"/>
      <c r="X96" s="70"/>
      <c r="Y96" s="70"/>
      <c r="Z96" s="84">
        <f>SUM(S96:Y96)</f>
        <v>0</v>
      </c>
      <c r="AA96" s="70"/>
      <c r="AB96" s="70"/>
      <c r="AC96" s="70"/>
      <c r="AD96" s="70"/>
      <c r="AE96" s="70"/>
      <c r="AF96" s="70">
        <v>0</v>
      </c>
      <c r="AG96" s="70">
        <v>0</v>
      </c>
      <c r="AH96" s="84">
        <f>SUM(AA96:AG96)</f>
        <v>0</v>
      </c>
      <c r="AI96" s="70"/>
      <c r="AJ96" s="70"/>
      <c r="AK96" s="70"/>
      <c r="AL96" s="70"/>
      <c r="AM96" s="70"/>
      <c r="AN96" s="70"/>
      <c r="AO96" s="70"/>
      <c r="AP96" s="68">
        <f>SUM(AO96)</f>
        <v>0</v>
      </c>
      <c r="AQ96" s="91">
        <f>SUM(Z96,R96,J96,AH96,AP96)</f>
        <v>0</v>
      </c>
    </row>
    <row r="97" spans="1:43">
      <c r="A97" s="67" t="s">
        <v>12</v>
      </c>
      <c r="B97" s="62"/>
      <c r="C97" s="69"/>
      <c r="D97" s="70"/>
      <c r="E97" s="70"/>
      <c r="F97" s="70"/>
      <c r="G97" s="70"/>
      <c r="H97" s="70"/>
      <c r="I97" s="70"/>
      <c r="J97" s="84">
        <f>SUM(C97:I97)</f>
        <v>0</v>
      </c>
      <c r="K97" s="70"/>
      <c r="L97" s="70"/>
      <c r="M97" s="70"/>
      <c r="N97" s="70"/>
      <c r="O97" s="70"/>
      <c r="P97" s="70"/>
      <c r="Q97" s="70"/>
      <c r="R97" s="84">
        <f>SUM(K97:Q97)</f>
        <v>0</v>
      </c>
      <c r="S97" s="70"/>
      <c r="T97" s="70"/>
      <c r="U97" s="70"/>
      <c r="V97" s="70"/>
      <c r="W97" s="70"/>
      <c r="X97" s="70"/>
      <c r="Y97" s="70"/>
      <c r="Z97" s="84">
        <f>SUM(S97:Y97)</f>
        <v>0</v>
      </c>
      <c r="AA97" s="70"/>
      <c r="AB97" s="70"/>
      <c r="AC97" s="70"/>
      <c r="AD97" s="70"/>
      <c r="AE97" s="70"/>
      <c r="AF97" s="70"/>
      <c r="AG97" s="70"/>
      <c r="AH97" s="84">
        <f>SUM(AA97:AG97)</f>
        <v>0</v>
      </c>
      <c r="AI97" s="70"/>
      <c r="AJ97" s="70"/>
      <c r="AK97" s="70"/>
      <c r="AL97" s="70"/>
      <c r="AM97" s="70"/>
      <c r="AN97" s="70"/>
      <c r="AO97" s="70"/>
      <c r="AP97" s="68">
        <f t="shared" ref="AP97:AP98" si="74">SUM(AO97)</f>
        <v>0</v>
      </c>
      <c r="AQ97" s="91">
        <f t="shared" ref="AQ97:AQ98" si="75">SUM(Z97,R97,J97,AH97,AP97)</f>
        <v>0</v>
      </c>
    </row>
    <row r="98" spans="1:43">
      <c r="A98" s="71" t="s">
        <v>13</v>
      </c>
      <c r="B98" s="70"/>
      <c r="C98" s="70"/>
      <c r="D98" s="70"/>
      <c r="E98" s="70"/>
      <c r="F98" s="70"/>
      <c r="G98" s="70"/>
      <c r="H98" s="70"/>
      <c r="I98" s="70"/>
      <c r="J98" s="84">
        <f>SUM(C98:I98)</f>
        <v>0</v>
      </c>
      <c r="K98" s="70"/>
      <c r="L98" s="70"/>
      <c r="M98" s="70"/>
      <c r="N98" s="70"/>
      <c r="O98" s="70"/>
      <c r="P98" s="70"/>
      <c r="Q98" s="70"/>
      <c r="R98" s="84">
        <f>SUM(K98:Q98)</f>
        <v>0</v>
      </c>
      <c r="S98" s="70"/>
      <c r="T98" s="70"/>
      <c r="U98" s="70"/>
      <c r="V98" s="70"/>
      <c r="W98" s="70">
        <f>'P2'!T86</f>
        <v>0</v>
      </c>
      <c r="X98" s="70">
        <f>'P2'!U86</f>
        <v>0</v>
      </c>
      <c r="Y98" s="70">
        <f>'P2'!V86</f>
        <v>0</v>
      </c>
      <c r="Z98" s="84">
        <f>SUM(S98:Y98)</f>
        <v>0</v>
      </c>
      <c r="AA98" s="70"/>
      <c r="AB98" s="70"/>
      <c r="AC98" s="70"/>
      <c r="AD98" s="70"/>
      <c r="AE98" s="70"/>
      <c r="AF98" s="70">
        <f>'P2'!AB86</f>
        <v>0</v>
      </c>
      <c r="AG98" s="70">
        <f>'P2'!AC86</f>
        <v>0</v>
      </c>
      <c r="AH98" s="84">
        <f>SUM(AA98:AG98)</f>
        <v>0</v>
      </c>
      <c r="AI98" s="70">
        <f>'P2'!AD86</f>
        <v>0</v>
      </c>
      <c r="AJ98" s="70">
        <f>'P2'!AE86</f>
        <v>0</v>
      </c>
      <c r="AK98" s="70">
        <f>'P2'!AF86</f>
        <v>0</v>
      </c>
      <c r="AL98" s="70">
        <f>'P2'!AG86</f>
        <v>0</v>
      </c>
      <c r="AM98" s="70">
        <f>'P2'!AH86</f>
        <v>0</v>
      </c>
      <c r="AN98" s="70">
        <f>'P2'!AI86</f>
        <v>0</v>
      </c>
      <c r="AO98" s="70">
        <f>'P2'!AJ86</f>
        <v>0</v>
      </c>
      <c r="AP98" s="68">
        <f t="shared" si="74"/>
        <v>0</v>
      </c>
      <c r="AQ98" s="91">
        <f t="shared" si="75"/>
        <v>0</v>
      </c>
    </row>
    <row r="99" spans="1:43">
      <c r="A99" s="61" t="s">
        <v>15</v>
      </c>
      <c r="B99" s="74" t="e">
        <f t="shared" ref="B99" si="76">B98/B96</f>
        <v>#DIV/0!</v>
      </c>
      <c r="C99" s="74" t="e">
        <f t="shared" ref="C99:J99" si="77">C98/C96</f>
        <v>#DIV/0!</v>
      </c>
      <c r="D99" s="74" t="e">
        <f t="shared" si="77"/>
        <v>#DIV/0!</v>
      </c>
      <c r="E99" s="74" t="e">
        <f t="shared" si="77"/>
        <v>#DIV/0!</v>
      </c>
      <c r="F99" s="74" t="e">
        <f t="shared" si="77"/>
        <v>#DIV/0!</v>
      </c>
      <c r="G99" s="74" t="e">
        <f t="shared" si="77"/>
        <v>#DIV/0!</v>
      </c>
      <c r="H99" s="74" t="e">
        <f t="shared" si="77"/>
        <v>#DIV/0!</v>
      </c>
      <c r="I99" s="74" t="e">
        <f t="shared" si="77"/>
        <v>#DIV/0!</v>
      </c>
      <c r="J99" s="73" t="e">
        <f t="shared" si="77"/>
        <v>#DIV/0!</v>
      </c>
      <c r="K99" s="74" t="e">
        <f t="shared" ref="K99:S99" si="78">K98/K96</f>
        <v>#DIV/0!</v>
      </c>
      <c r="L99" s="74" t="e">
        <f t="shared" si="78"/>
        <v>#DIV/0!</v>
      </c>
      <c r="M99" s="74" t="e">
        <f t="shared" si="78"/>
        <v>#DIV/0!</v>
      </c>
      <c r="N99" s="74" t="e">
        <f t="shared" si="78"/>
        <v>#DIV/0!</v>
      </c>
      <c r="O99" s="74" t="e">
        <f t="shared" si="78"/>
        <v>#DIV/0!</v>
      </c>
      <c r="P99" s="74" t="e">
        <f t="shared" si="78"/>
        <v>#DIV/0!</v>
      </c>
      <c r="Q99" s="74" t="e">
        <f t="shared" si="78"/>
        <v>#DIV/0!</v>
      </c>
      <c r="R99" s="73" t="e">
        <f t="shared" si="78"/>
        <v>#DIV/0!</v>
      </c>
      <c r="S99" s="74" t="e">
        <f t="shared" si="78"/>
        <v>#DIV/0!</v>
      </c>
      <c r="T99" s="74" t="e">
        <f t="shared" ref="T99:Z99" si="79">T98/T96</f>
        <v>#DIV/0!</v>
      </c>
      <c r="U99" s="74" t="e">
        <f t="shared" si="79"/>
        <v>#DIV/0!</v>
      </c>
      <c r="V99" s="74" t="e">
        <f t="shared" si="79"/>
        <v>#DIV/0!</v>
      </c>
      <c r="W99" s="74" t="e">
        <f t="shared" si="79"/>
        <v>#DIV/0!</v>
      </c>
      <c r="X99" s="74" t="e">
        <f t="shared" si="79"/>
        <v>#DIV/0!</v>
      </c>
      <c r="Y99" s="74" t="e">
        <f t="shared" si="79"/>
        <v>#DIV/0!</v>
      </c>
      <c r="Z99" s="73" t="e">
        <f t="shared" si="79"/>
        <v>#DIV/0!</v>
      </c>
      <c r="AA99" s="74" t="e">
        <f t="shared" ref="AA99:AH99" si="80">AA98/AA96</f>
        <v>#DIV/0!</v>
      </c>
      <c r="AB99" s="74" t="e">
        <f t="shared" si="80"/>
        <v>#DIV/0!</v>
      </c>
      <c r="AC99" s="74" t="e">
        <f t="shared" si="80"/>
        <v>#DIV/0!</v>
      </c>
      <c r="AD99" s="74" t="e">
        <f t="shared" si="80"/>
        <v>#DIV/0!</v>
      </c>
      <c r="AE99" s="74" t="e">
        <f t="shared" si="80"/>
        <v>#DIV/0!</v>
      </c>
      <c r="AF99" s="74" t="e">
        <f t="shared" si="80"/>
        <v>#DIV/0!</v>
      </c>
      <c r="AG99" s="74" t="e">
        <f t="shared" si="80"/>
        <v>#DIV/0!</v>
      </c>
      <c r="AH99" s="73" t="e">
        <f t="shared" si="80"/>
        <v>#DIV/0!</v>
      </c>
      <c r="AI99" s="74" t="e">
        <f t="shared" ref="AI99:AQ99" si="81">AI98/AI96</f>
        <v>#DIV/0!</v>
      </c>
      <c r="AJ99" s="74" t="e">
        <f t="shared" si="81"/>
        <v>#DIV/0!</v>
      </c>
      <c r="AK99" s="74" t="e">
        <f t="shared" si="81"/>
        <v>#DIV/0!</v>
      </c>
      <c r="AL99" s="74" t="e">
        <f t="shared" si="81"/>
        <v>#DIV/0!</v>
      </c>
      <c r="AM99" s="74" t="e">
        <f t="shared" si="81"/>
        <v>#DIV/0!</v>
      </c>
      <c r="AN99" s="74" t="e">
        <f t="shared" si="81"/>
        <v>#DIV/0!</v>
      </c>
      <c r="AO99" s="74" t="e">
        <f t="shared" si="81"/>
        <v>#DIV/0!</v>
      </c>
      <c r="AP99" s="73" t="e">
        <f t="shared" si="81"/>
        <v>#DIV/0!</v>
      </c>
      <c r="AQ99" s="92" t="e">
        <f t="shared" si="81"/>
        <v>#DIV/0!</v>
      </c>
    </row>
    <row r="100" spans="1:43">
      <c r="B100" s="75"/>
      <c r="C100" s="76"/>
      <c r="D100" s="76"/>
      <c r="E100" s="76"/>
      <c r="F100" s="76"/>
      <c r="G100" s="76"/>
      <c r="H100" s="85"/>
      <c r="I100" s="76"/>
      <c r="J100" s="75"/>
      <c r="K100" s="76"/>
      <c r="L100" s="76"/>
      <c r="M100" s="76"/>
      <c r="N100" s="76"/>
      <c r="O100" s="76"/>
      <c r="P100" s="76"/>
      <c r="Q100" s="87"/>
      <c r="R100" s="75"/>
      <c r="S100" s="88"/>
      <c r="T100" s="88"/>
      <c r="U100" s="88"/>
      <c r="V100" s="88"/>
      <c r="W100" s="88"/>
      <c r="X100" s="88"/>
      <c r="Y100" s="88"/>
      <c r="Z100" s="75"/>
      <c r="AA100" s="87"/>
      <c r="AB100" s="76"/>
      <c r="AC100" s="76"/>
      <c r="AD100" s="76"/>
      <c r="AE100" s="76"/>
      <c r="AF100" s="76"/>
      <c r="AG100" s="76"/>
      <c r="AH100" s="75"/>
      <c r="AI100" s="76"/>
      <c r="AJ100" s="87"/>
      <c r="AK100" s="88"/>
      <c r="AL100" s="88"/>
      <c r="AM100" s="88"/>
      <c r="AN100" s="88"/>
      <c r="AO100" s="88"/>
      <c r="AP100" s="75"/>
      <c r="AQ100" s="17"/>
    </row>
    <row r="101" spans="1:43">
      <c r="A101" s="17"/>
      <c r="B101" s="78"/>
      <c r="C101" s="79"/>
      <c r="D101" s="79"/>
      <c r="E101" s="79"/>
      <c r="F101" s="79"/>
      <c r="G101" s="79"/>
      <c r="H101" s="86"/>
      <c r="I101" s="79"/>
      <c r="J101" s="78"/>
      <c r="K101" s="79"/>
      <c r="L101" s="79"/>
      <c r="M101" s="79"/>
      <c r="N101" s="79"/>
      <c r="O101" s="79"/>
      <c r="P101" s="79"/>
      <c r="Q101" s="86"/>
      <c r="R101" s="78"/>
      <c r="S101" s="79"/>
      <c r="T101" s="79"/>
      <c r="U101" s="79"/>
      <c r="V101" s="79"/>
      <c r="W101" s="79"/>
      <c r="X101" s="79"/>
      <c r="Y101" s="79"/>
      <c r="Z101" s="78"/>
      <c r="AA101" s="86"/>
      <c r="AB101" s="79"/>
      <c r="AC101" s="79"/>
      <c r="AD101" s="79"/>
      <c r="AE101" s="79"/>
      <c r="AF101" s="79"/>
      <c r="AG101" s="79"/>
      <c r="AH101" s="78"/>
      <c r="AI101" s="79"/>
      <c r="AJ101" s="86"/>
      <c r="AK101" s="79"/>
      <c r="AL101" s="79"/>
      <c r="AM101" s="79"/>
      <c r="AN101" s="79"/>
      <c r="AO101" s="79"/>
      <c r="AP101" s="93" t="s">
        <v>16</v>
      </c>
      <c r="AQ101" s="18"/>
    </row>
    <row r="102" spans="1:43">
      <c r="A102" s="17"/>
      <c r="B102" s="80"/>
      <c r="C102" s="57"/>
      <c r="D102" s="81"/>
      <c r="E102" s="57"/>
      <c r="F102" s="57"/>
      <c r="G102" s="81"/>
      <c r="H102" s="81"/>
      <c r="I102" s="81"/>
      <c r="J102" s="80"/>
      <c r="K102" s="81"/>
      <c r="L102" s="81"/>
      <c r="M102" s="57"/>
      <c r="N102" s="57"/>
      <c r="O102" s="81"/>
      <c r="P102" s="81"/>
      <c r="Q102" s="57"/>
      <c r="R102" s="80"/>
      <c r="S102" s="57"/>
      <c r="T102" s="57"/>
      <c r="U102" s="57"/>
      <c r="V102" s="57"/>
      <c r="W102" s="57"/>
      <c r="X102" s="57"/>
      <c r="Y102" s="57"/>
      <c r="Z102" s="80"/>
      <c r="AA102" s="57"/>
      <c r="AB102" s="57"/>
      <c r="AC102" s="57"/>
      <c r="AD102" s="57"/>
      <c r="AE102" s="57"/>
      <c r="AF102" s="57"/>
      <c r="AG102" s="57"/>
      <c r="AH102" s="80"/>
      <c r="AI102" s="57"/>
      <c r="AJ102" s="57"/>
      <c r="AK102" s="57"/>
      <c r="AL102" s="57"/>
      <c r="AM102" s="89"/>
      <c r="AN102" s="57"/>
      <c r="AO102" s="57"/>
      <c r="AP102" s="94" t="s">
        <v>17</v>
      </c>
      <c r="AQ102" s="95"/>
    </row>
    <row r="103" spans="1:43">
      <c r="A103" s="48" t="s">
        <v>29</v>
      </c>
      <c r="B103" s="60" t="s">
        <v>2</v>
      </c>
      <c r="C103" s="60" t="s">
        <v>3</v>
      </c>
      <c r="D103" s="60" t="s">
        <v>4</v>
      </c>
      <c r="E103" s="60" t="s">
        <v>4</v>
      </c>
      <c r="F103" s="60" t="s">
        <v>5</v>
      </c>
      <c r="G103" s="60" t="s">
        <v>6</v>
      </c>
      <c r="H103" s="60" t="s">
        <v>7</v>
      </c>
      <c r="I103" s="60" t="s">
        <v>2</v>
      </c>
      <c r="J103" s="60"/>
      <c r="K103" s="60" t="s">
        <v>3</v>
      </c>
      <c r="L103" s="60" t="s">
        <v>4</v>
      </c>
      <c r="M103" s="60" t="s">
        <v>4</v>
      </c>
      <c r="N103" s="60" t="s">
        <v>5</v>
      </c>
      <c r="O103" s="60" t="s">
        <v>6</v>
      </c>
      <c r="P103" s="60" t="s">
        <v>7</v>
      </c>
      <c r="Q103" s="60" t="s">
        <v>2</v>
      </c>
      <c r="R103" s="60"/>
      <c r="S103" s="60" t="s">
        <v>3</v>
      </c>
      <c r="T103" s="60" t="s">
        <v>4</v>
      </c>
      <c r="U103" s="60" t="s">
        <v>4</v>
      </c>
      <c r="V103" s="60" t="s">
        <v>5</v>
      </c>
      <c r="W103" s="60" t="s">
        <v>6</v>
      </c>
      <c r="X103" s="60" t="s">
        <v>7</v>
      </c>
      <c r="Y103" s="60" t="s">
        <v>2</v>
      </c>
      <c r="Z103" s="60"/>
      <c r="AA103" s="60" t="s">
        <v>3</v>
      </c>
      <c r="AB103" s="60" t="s">
        <v>4</v>
      </c>
      <c r="AC103" s="60" t="s">
        <v>4</v>
      </c>
      <c r="AD103" s="60" t="s">
        <v>5</v>
      </c>
      <c r="AE103" s="60" t="s">
        <v>6</v>
      </c>
      <c r="AF103" s="60" t="s">
        <v>7</v>
      </c>
      <c r="AG103" s="60" t="s">
        <v>2</v>
      </c>
      <c r="AH103" s="60"/>
      <c r="AI103" s="60" t="s">
        <v>3</v>
      </c>
      <c r="AJ103" s="60" t="s">
        <v>4</v>
      </c>
      <c r="AK103" s="60" t="s">
        <v>4</v>
      </c>
      <c r="AL103" s="60" t="s">
        <v>5</v>
      </c>
      <c r="AM103" s="60" t="s">
        <v>6</v>
      </c>
      <c r="AN103" s="60" t="s">
        <v>7</v>
      </c>
      <c r="AO103" s="60" t="s">
        <v>2</v>
      </c>
      <c r="AP103" s="48"/>
      <c r="AQ103" s="58"/>
    </row>
    <row r="104" spans="1:43">
      <c r="A104" s="61" t="s">
        <v>8</v>
      </c>
      <c r="B104" s="82"/>
      <c r="C104" s="65"/>
      <c r="D104" s="65"/>
      <c r="E104" s="66"/>
      <c r="F104" s="66">
        <v>44896</v>
      </c>
      <c r="G104" s="66">
        <v>44897</v>
      </c>
      <c r="H104" s="66">
        <v>44898</v>
      </c>
      <c r="I104" s="66">
        <v>44899</v>
      </c>
      <c r="J104" s="63" t="s">
        <v>9</v>
      </c>
      <c r="K104" s="66">
        <v>44900</v>
      </c>
      <c r="L104" s="66">
        <v>44901</v>
      </c>
      <c r="M104" s="66">
        <v>44902</v>
      </c>
      <c r="N104" s="66">
        <v>44903</v>
      </c>
      <c r="O104" s="66">
        <v>44904</v>
      </c>
      <c r="P104" s="66">
        <v>44905</v>
      </c>
      <c r="Q104" s="66">
        <v>44906</v>
      </c>
      <c r="R104" s="63" t="s">
        <v>9</v>
      </c>
      <c r="S104" s="66">
        <v>44907</v>
      </c>
      <c r="T104" s="66">
        <v>44908</v>
      </c>
      <c r="U104" s="66">
        <v>44909</v>
      </c>
      <c r="V104" s="66">
        <v>44910</v>
      </c>
      <c r="W104" s="66">
        <v>44911</v>
      </c>
      <c r="X104" s="66">
        <v>44912</v>
      </c>
      <c r="Y104" s="66">
        <v>44913</v>
      </c>
      <c r="Z104" s="63" t="s">
        <v>9</v>
      </c>
      <c r="AA104" s="66">
        <v>44914</v>
      </c>
      <c r="AB104" s="66">
        <v>44915</v>
      </c>
      <c r="AC104" s="66">
        <v>44916</v>
      </c>
      <c r="AD104" s="66">
        <v>44917</v>
      </c>
      <c r="AE104" s="66">
        <v>44918</v>
      </c>
      <c r="AF104" s="66">
        <v>44919</v>
      </c>
      <c r="AG104" s="66">
        <v>44920</v>
      </c>
      <c r="AH104" s="63" t="s">
        <v>9</v>
      </c>
      <c r="AI104" s="66">
        <v>44921</v>
      </c>
      <c r="AJ104" s="66">
        <v>44922</v>
      </c>
      <c r="AK104" s="66">
        <v>44923</v>
      </c>
      <c r="AL104" s="66">
        <v>44924</v>
      </c>
      <c r="AM104" s="66">
        <v>44925</v>
      </c>
      <c r="AN104" s="66">
        <v>44926</v>
      </c>
      <c r="AO104" s="66">
        <v>44927</v>
      </c>
      <c r="AP104" s="63" t="s">
        <v>9</v>
      </c>
      <c r="AQ104" s="90" t="s">
        <v>10</v>
      </c>
    </row>
    <row r="105" spans="1:43">
      <c r="A105" s="67" t="s">
        <v>11</v>
      </c>
      <c r="B105" s="62"/>
      <c r="C105" s="69"/>
      <c r="D105" s="70"/>
      <c r="E105" s="70"/>
      <c r="F105" s="70"/>
      <c r="G105" s="70"/>
      <c r="H105" s="70"/>
      <c r="I105" s="70"/>
      <c r="J105" s="84">
        <f>SUM(C105:I105)</f>
        <v>0</v>
      </c>
      <c r="K105" s="70"/>
      <c r="L105" s="70"/>
      <c r="M105" s="70"/>
      <c r="N105" s="70"/>
      <c r="O105" s="70"/>
      <c r="P105" s="70"/>
      <c r="Q105" s="70"/>
      <c r="R105" s="84">
        <f>SUM(K105:Q105)</f>
        <v>0</v>
      </c>
      <c r="S105" s="70"/>
      <c r="T105" s="70"/>
      <c r="U105" s="70"/>
      <c r="V105" s="70"/>
      <c r="W105" s="70"/>
      <c r="X105" s="70"/>
      <c r="Y105" s="70"/>
      <c r="Z105" s="84">
        <f>SUM(S105:Y105)</f>
        <v>0</v>
      </c>
      <c r="AA105" s="70"/>
      <c r="AB105" s="70"/>
      <c r="AC105" s="70"/>
      <c r="AD105" s="70"/>
      <c r="AE105" s="70"/>
      <c r="AF105" s="70"/>
      <c r="AG105" s="70"/>
      <c r="AH105" s="84">
        <f>SUM(AA105:AG105)</f>
        <v>0</v>
      </c>
      <c r="AI105" s="70"/>
      <c r="AJ105" s="70"/>
      <c r="AK105" s="70"/>
      <c r="AL105" s="70"/>
      <c r="AM105" s="70"/>
      <c r="AN105" s="70"/>
      <c r="AO105" s="70"/>
      <c r="AP105" s="84">
        <f>SUM(AI105:AO105)</f>
        <v>0</v>
      </c>
      <c r="AQ105" s="91">
        <f>SUM(Z105,R105,J105,AH105,AP105)</f>
        <v>0</v>
      </c>
    </row>
    <row r="106" spans="1:43">
      <c r="A106" s="67" t="s">
        <v>12</v>
      </c>
      <c r="B106" s="62"/>
      <c r="C106" s="69"/>
      <c r="D106" s="70"/>
      <c r="E106" s="70"/>
      <c r="F106" s="70"/>
      <c r="G106" s="70"/>
      <c r="H106" s="70"/>
      <c r="I106" s="70"/>
      <c r="J106" s="84">
        <f>SUM(C106:I106)</f>
        <v>0</v>
      </c>
      <c r="K106" s="70"/>
      <c r="L106" s="70"/>
      <c r="M106" s="70"/>
      <c r="N106" s="70"/>
      <c r="O106" s="70"/>
      <c r="P106" s="70"/>
      <c r="Q106" s="70"/>
      <c r="R106" s="84">
        <f>SUM(K106:Q106)</f>
        <v>0</v>
      </c>
      <c r="S106" s="70"/>
      <c r="T106" s="70"/>
      <c r="U106" s="70"/>
      <c r="V106" s="70"/>
      <c r="W106" s="70"/>
      <c r="X106" s="70"/>
      <c r="Y106" s="70"/>
      <c r="Z106" s="84">
        <f>SUM(S106:Y106)</f>
        <v>0</v>
      </c>
      <c r="AA106" s="70"/>
      <c r="AB106" s="70"/>
      <c r="AC106" s="70"/>
      <c r="AD106" s="70"/>
      <c r="AE106" s="70"/>
      <c r="AF106" s="70"/>
      <c r="AG106" s="70"/>
      <c r="AH106" s="84">
        <f>SUM(AA106:AG106)</f>
        <v>0</v>
      </c>
      <c r="AI106" s="70"/>
      <c r="AJ106" s="70"/>
      <c r="AK106" s="70"/>
      <c r="AL106" s="70"/>
      <c r="AM106" s="70"/>
      <c r="AN106" s="70"/>
      <c r="AO106" s="70"/>
      <c r="AP106" s="84">
        <f>SUM(AI106:AO106)</f>
        <v>0</v>
      </c>
      <c r="AQ106" s="91">
        <f t="shared" ref="AQ106:AQ107" si="82">SUM(Z106,R106,J106,AH106,AP106)</f>
        <v>0</v>
      </c>
    </row>
    <row r="107" spans="1:43">
      <c r="A107" s="71" t="s">
        <v>13</v>
      </c>
      <c r="B107" s="70"/>
      <c r="C107" s="70"/>
      <c r="D107" s="70"/>
      <c r="E107" s="70"/>
      <c r="F107" s="70"/>
      <c r="G107" s="70"/>
      <c r="H107" s="70"/>
      <c r="I107" s="70"/>
      <c r="J107" s="84">
        <f>SUM(C107:I107)</f>
        <v>0</v>
      </c>
      <c r="K107" s="70"/>
      <c r="L107" s="70"/>
      <c r="M107" s="70"/>
      <c r="N107" s="70"/>
      <c r="O107" s="70"/>
      <c r="P107" s="70"/>
      <c r="Q107" s="70"/>
      <c r="R107" s="84">
        <f>SUM(K107:Q107)</f>
        <v>0</v>
      </c>
      <c r="S107" s="70"/>
      <c r="T107" s="70"/>
      <c r="U107" s="70"/>
      <c r="V107" s="70"/>
      <c r="W107" s="70">
        <f>'P2'!R94</f>
        <v>0</v>
      </c>
      <c r="X107" s="70">
        <f>'P2'!S94</f>
        <v>0</v>
      </c>
      <c r="Y107" s="70">
        <f>'P2'!T94</f>
        <v>0</v>
      </c>
      <c r="Z107" s="84">
        <f>SUM(S107:Y107)</f>
        <v>0</v>
      </c>
      <c r="AA107" s="70">
        <f>'P2'!U94</f>
        <v>0</v>
      </c>
      <c r="AB107" s="70">
        <f>'P2'!V94</f>
        <v>0</v>
      </c>
      <c r="AC107" s="70">
        <f>'P2'!W94</f>
        <v>0</v>
      </c>
      <c r="AD107" s="70">
        <f>'P2'!X94</f>
        <v>0</v>
      </c>
      <c r="AE107" s="70">
        <f>'P2'!Y94</f>
        <v>0</v>
      </c>
      <c r="AF107" s="70">
        <f>'P2'!Z94</f>
        <v>0</v>
      </c>
      <c r="AG107" s="70">
        <f>'P2'!AA94</f>
        <v>0</v>
      </c>
      <c r="AH107" s="84">
        <f>SUM(AA107:AG107)</f>
        <v>0</v>
      </c>
      <c r="AI107" s="70">
        <f>'P2'!AB94</f>
        <v>0</v>
      </c>
      <c r="AJ107" s="70">
        <f>'P2'!AC94</f>
        <v>0</v>
      </c>
      <c r="AK107" s="70">
        <f>'P2'!AD94</f>
        <v>0</v>
      </c>
      <c r="AL107" s="70">
        <f>'P2'!AE94</f>
        <v>0</v>
      </c>
      <c r="AM107" s="70">
        <f>'P2'!AF94</f>
        <v>0</v>
      </c>
      <c r="AN107" s="70">
        <f>'P2'!AG94</f>
        <v>0</v>
      </c>
      <c r="AO107" s="70">
        <f>'P2'!AH94</f>
        <v>0</v>
      </c>
      <c r="AP107" s="84">
        <f>SUM(AI107:AO107)</f>
        <v>0</v>
      </c>
      <c r="AQ107" s="91">
        <f t="shared" si="82"/>
        <v>0</v>
      </c>
    </row>
    <row r="108" spans="1:43">
      <c r="A108" s="61" t="s">
        <v>15</v>
      </c>
      <c r="B108" s="74" t="e">
        <f t="shared" ref="B108" si="83">B107/B105</f>
        <v>#DIV/0!</v>
      </c>
      <c r="C108" s="74" t="e">
        <f t="shared" ref="C108:J108" si="84">C107/C105</f>
        <v>#DIV/0!</v>
      </c>
      <c r="D108" s="74" t="e">
        <f t="shared" si="84"/>
        <v>#DIV/0!</v>
      </c>
      <c r="E108" s="74" t="e">
        <f t="shared" si="84"/>
        <v>#DIV/0!</v>
      </c>
      <c r="F108" s="74" t="e">
        <f t="shared" si="84"/>
        <v>#DIV/0!</v>
      </c>
      <c r="G108" s="74" t="e">
        <f t="shared" si="84"/>
        <v>#DIV/0!</v>
      </c>
      <c r="H108" s="74" t="e">
        <f t="shared" si="84"/>
        <v>#DIV/0!</v>
      </c>
      <c r="I108" s="74" t="e">
        <f t="shared" si="84"/>
        <v>#DIV/0!</v>
      </c>
      <c r="J108" s="73" t="e">
        <f t="shared" si="84"/>
        <v>#DIV/0!</v>
      </c>
      <c r="K108" s="74" t="e">
        <f t="shared" ref="K108:S108" si="85">K107/K105</f>
        <v>#DIV/0!</v>
      </c>
      <c r="L108" s="74" t="e">
        <f t="shared" si="85"/>
        <v>#DIV/0!</v>
      </c>
      <c r="M108" s="74" t="e">
        <f t="shared" si="85"/>
        <v>#DIV/0!</v>
      </c>
      <c r="N108" s="74" t="e">
        <f t="shared" si="85"/>
        <v>#DIV/0!</v>
      </c>
      <c r="O108" s="74" t="e">
        <f t="shared" si="85"/>
        <v>#DIV/0!</v>
      </c>
      <c r="P108" s="74" t="e">
        <f t="shared" si="85"/>
        <v>#DIV/0!</v>
      </c>
      <c r="Q108" s="74" t="e">
        <f t="shared" si="85"/>
        <v>#DIV/0!</v>
      </c>
      <c r="R108" s="73" t="e">
        <f t="shared" si="85"/>
        <v>#DIV/0!</v>
      </c>
      <c r="S108" s="74" t="e">
        <f t="shared" si="85"/>
        <v>#DIV/0!</v>
      </c>
      <c r="T108" s="74" t="e">
        <f t="shared" ref="T108:Z108" si="86">T107/T105</f>
        <v>#DIV/0!</v>
      </c>
      <c r="U108" s="74" t="e">
        <f t="shared" si="86"/>
        <v>#DIV/0!</v>
      </c>
      <c r="V108" s="74" t="e">
        <f t="shared" si="86"/>
        <v>#DIV/0!</v>
      </c>
      <c r="W108" s="74" t="e">
        <f t="shared" si="86"/>
        <v>#DIV/0!</v>
      </c>
      <c r="X108" s="74" t="e">
        <f t="shared" si="86"/>
        <v>#DIV/0!</v>
      </c>
      <c r="Y108" s="74" t="e">
        <f t="shared" si="86"/>
        <v>#DIV/0!</v>
      </c>
      <c r="Z108" s="73" t="e">
        <f t="shared" si="86"/>
        <v>#DIV/0!</v>
      </c>
      <c r="AA108" s="74" t="e">
        <f t="shared" ref="AA108:AH108" si="87">AA107/AA105</f>
        <v>#DIV/0!</v>
      </c>
      <c r="AB108" s="74" t="e">
        <f t="shared" si="87"/>
        <v>#DIV/0!</v>
      </c>
      <c r="AC108" s="74" t="e">
        <f t="shared" si="87"/>
        <v>#DIV/0!</v>
      </c>
      <c r="AD108" s="74" t="e">
        <f t="shared" si="87"/>
        <v>#DIV/0!</v>
      </c>
      <c r="AE108" s="74" t="e">
        <f t="shared" si="87"/>
        <v>#DIV/0!</v>
      </c>
      <c r="AF108" s="74" t="e">
        <f t="shared" si="87"/>
        <v>#DIV/0!</v>
      </c>
      <c r="AG108" s="74" t="e">
        <f t="shared" si="87"/>
        <v>#DIV/0!</v>
      </c>
      <c r="AH108" s="73" t="e">
        <f t="shared" si="87"/>
        <v>#DIV/0!</v>
      </c>
      <c r="AI108" s="74" t="e">
        <f t="shared" ref="AI108:AQ108" si="88">AI107/AI105</f>
        <v>#DIV/0!</v>
      </c>
      <c r="AJ108" s="74" t="e">
        <f t="shared" si="88"/>
        <v>#DIV/0!</v>
      </c>
      <c r="AK108" s="74" t="e">
        <f t="shared" si="88"/>
        <v>#DIV/0!</v>
      </c>
      <c r="AL108" s="74" t="e">
        <f t="shared" si="88"/>
        <v>#DIV/0!</v>
      </c>
      <c r="AM108" s="74" t="e">
        <f t="shared" si="88"/>
        <v>#DIV/0!</v>
      </c>
      <c r="AN108" s="74" t="e">
        <f t="shared" si="88"/>
        <v>#DIV/0!</v>
      </c>
      <c r="AO108" s="74" t="e">
        <f t="shared" si="88"/>
        <v>#DIV/0!</v>
      </c>
      <c r="AP108" s="73" t="e">
        <f t="shared" si="88"/>
        <v>#DIV/0!</v>
      </c>
      <c r="AQ108" s="92" t="e">
        <f t="shared" si="88"/>
        <v>#DIV/0!</v>
      </c>
    </row>
    <row r="109" spans="1:43">
      <c r="B109" s="75"/>
      <c r="C109" s="76"/>
      <c r="D109" s="76"/>
      <c r="E109" s="76"/>
      <c r="F109" s="76"/>
      <c r="G109" s="76"/>
      <c r="H109" s="85"/>
      <c r="I109" s="76"/>
      <c r="J109" s="75"/>
      <c r="K109" s="76"/>
      <c r="L109" s="76"/>
      <c r="M109" s="76"/>
      <c r="N109" s="76"/>
      <c r="O109" s="76"/>
      <c r="P109" s="76"/>
      <c r="Q109" s="87"/>
      <c r="R109" s="75"/>
      <c r="S109" s="88"/>
      <c r="T109" s="88"/>
      <c r="U109" s="88"/>
      <c r="V109" s="88"/>
      <c r="W109" s="88"/>
      <c r="X109" s="88"/>
      <c r="Y109" s="88"/>
      <c r="Z109" s="75"/>
      <c r="AA109" s="87"/>
      <c r="AB109" s="76"/>
      <c r="AC109" s="76"/>
      <c r="AD109" s="76"/>
      <c r="AE109" s="76"/>
      <c r="AF109" s="76"/>
      <c r="AG109" s="76"/>
      <c r="AH109" s="75"/>
      <c r="AI109" s="76"/>
      <c r="AJ109" s="87"/>
      <c r="AK109" s="88"/>
      <c r="AL109" s="88"/>
      <c r="AM109" s="88"/>
      <c r="AN109" s="88"/>
      <c r="AO109" s="88"/>
      <c r="AP109" s="75"/>
      <c r="AQ109" s="17"/>
    </row>
    <row r="110" spans="1:43">
      <c r="A110" s="1"/>
      <c r="B110" s="78"/>
      <c r="C110" s="79"/>
      <c r="D110" s="79"/>
      <c r="E110" s="79"/>
      <c r="F110" s="79"/>
      <c r="G110" s="79"/>
      <c r="H110" s="86"/>
      <c r="I110" s="79"/>
      <c r="J110" s="78"/>
      <c r="K110" s="79"/>
      <c r="L110" s="79"/>
      <c r="M110" s="79"/>
      <c r="N110" s="79"/>
      <c r="O110" s="79"/>
      <c r="P110" s="79"/>
      <c r="Q110" s="86"/>
      <c r="R110" s="78"/>
      <c r="S110" s="79"/>
      <c r="T110" s="79"/>
      <c r="U110" s="79"/>
      <c r="V110" s="79"/>
      <c r="W110" s="79"/>
      <c r="X110" s="79"/>
      <c r="Y110" s="79"/>
      <c r="Z110" s="78"/>
      <c r="AA110" s="86"/>
      <c r="AB110" s="79"/>
      <c r="AC110" s="79"/>
      <c r="AD110" s="79"/>
      <c r="AE110" s="79"/>
      <c r="AF110" s="79"/>
      <c r="AG110" s="79"/>
      <c r="AH110" s="78"/>
      <c r="AI110" s="79"/>
      <c r="AJ110" s="86"/>
      <c r="AK110" s="79"/>
      <c r="AL110" s="79"/>
      <c r="AM110" s="79"/>
      <c r="AN110" s="79"/>
      <c r="AO110" s="79"/>
      <c r="AP110" s="93" t="s">
        <v>16</v>
      </c>
      <c r="AQ110" s="18"/>
    </row>
    <row r="111" spans="1:43">
      <c r="A111" s="1"/>
      <c r="B111" s="80"/>
      <c r="C111" s="57"/>
      <c r="D111" s="81"/>
      <c r="E111" s="57"/>
      <c r="F111" s="57"/>
      <c r="G111" s="81"/>
      <c r="H111" s="81"/>
      <c r="I111" s="81"/>
      <c r="J111" s="80"/>
      <c r="K111" s="81"/>
      <c r="L111" s="81"/>
      <c r="M111" s="57"/>
      <c r="N111" s="57"/>
      <c r="O111" s="81"/>
      <c r="P111" s="81"/>
      <c r="Q111" s="57"/>
      <c r="R111" s="80"/>
      <c r="S111" s="57"/>
      <c r="T111" s="57"/>
      <c r="U111" s="57"/>
      <c r="V111" s="57"/>
      <c r="W111" s="57"/>
      <c r="X111" s="57"/>
      <c r="Y111" s="57"/>
      <c r="Z111" s="80"/>
      <c r="AA111" s="57"/>
      <c r="AB111" s="57"/>
      <c r="AC111" s="57"/>
      <c r="AD111" s="57"/>
      <c r="AE111" s="57"/>
      <c r="AF111" s="57"/>
      <c r="AG111" s="57"/>
      <c r="AH111" s="80"/>
      <c r="AI111" s="57"/>
      <c r="AJ111" s="57"/>
      <c r="AK111" s="57"/>
      <c r="AL111" s="57"/>
      <c r="AM111" s="89"/>
      <c r="AN111" s="57"/>
      <c r="AO111" s="57"/>
      <c r="AP111" s="94" t="s">
        <v>17</v>
      </c>
      <c r="AQ111" s="95"/>
    </row>
    <row r="112" spans="1:43">
      <c r="B112" s="1"/>
      <c r="C112" s="17"/>
      <c r="D112" s="17"/>
      <c r="E112" s="17"/>
      <c r="F112" s="17"/>
      <c r="G112" s="17"/>
      <c r="H112" s="17"/>
      <c r="I112" s="17"/>
      <c r="J112" s="1"/>
      <c r="K112" s="17"/>
      <c r="L112" s="17"/>
      <c r="M112" s="17"/>
      <c r="N112" s="17"/>
      <c r="O112" s="17"/>
      <c r="P112" s="17"/>
      <c r="Q112" s="17"/>
      <c r="R112" s="1"/>
      <c r="S112" s="17"/>
      <c r="T112" s="17"/>
      <c r="U112" s="17"/>
      <c r="V112" s="17"/>
      <c r="W112" s="17"/>
      <c r="X112" s="17"/>
      <c r="Y112" s="17"/>
      <c r="Z112" s="1"/>
      <c r="AA112" s="17"/>
      <c r="AB112" s="17"/>
      <c r="AC112" s="17"/>
      <c r="AD112" s="17"/>
      <c r="AE112" s="17"/>
      <c r="AF112" s="17"/>
      <c r="AG112" s="17"/>
      <c r="AH112" s="1"/>
      <c r="AI112" s="17"/>
      <c r="AJ112" s="17"/>
      <c r="AK112" s="17"/>
      <c r="AL112" s="58"/>
      <c r="AM112" s="58"/>
      <c r="AN112" s="58"/>
      <c r="AO112" s="58"/>
      <c r="AP112" s="1"/>
      <c r="AQ112" s="58"/>
    </row>
  </sheetData>
  <pageMargins left="0.69930555555555596" right="0.69930555555555596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94"/>
  <sheetViews>
    <sheetView zoomScale="85" zoomScaleNormal="85" workbookViewId="0">
      <pane xSplit="1" topLeftCell="B1" activePane="topRight" state="frozen"/>
      <selection pane="topRight" activeCell="A2" sqref="A2"/>
    </sheetView>
  </sheetViews>
  <sheetFormatPr defaultColWidth="9.140625" defaultRowHeight="16.5"/>
  <cols>
    <col min="1" max="1" width="16.5703125" style="98" customWidth="1"/>
    <col min="2" max="3" width="6" style="98" customWidth="1"/>
    <col min="4" max="4" width="7.5703125" style="98" customWidth="1"/>
    <col min="5" max="5" width="5.85546875" style="98" customWidth="1"/>
    <col min="6" max="6" width="6.140625" style="98" customWidth="1"/>
    <col min="7" max="7" width="7.5703125" style="98" customWidth="1"/>
    <col min="8" max="8" width="6" style="98" customWidth="1"/>
    <col min="9" max="9" width="6.5703125" style="98" customWidth="1"/>
    <col min="10" max="10" width="6.140625" style="98" customWidth="1"/>
    <col min="11" max="12" width="6.5703125" style="98" customWidth="1"/>
    <col min="13" max="13" width="5.85546875" style="98" customWidth="1"/>
    <col min="14" max="14" width="7" style="98" customWidth="1"/>
    <col min="15" max="15" width="6.5703125" style="98" customWidth="1"/>
    <col min="16" max="16" width="6" style="98" customWidth="1"/>
    <col min="17" max="17" width="7.5703125" style="98" customWidth="1"/>
    <col min="18" max="18" width="6.140625" style="98" customWidth="1"/>
    <col min="19" max="19" width="5.85546875" style="98" customWidth="1"/>
    <col min="20" max="20" width="6.140625" style="98" customWidth="1"/>
    <col min="21" max="21" width="7.5703125" style="98" customWidth="1"/>
    <col min="22" max="22" width="7.5703125" style="98" bestFit="1" customWidth="1"/>
    <col min="23" max="23" width="6.5703125" style="98" customWidth="1"/>
    <col min="24" max="24" width="6.140625" style="98" customWidth="1"/>
    <col min="25" max="26" width="8" style="98" customWidth="1"/>
    <col min="27" max="27" width="6" style="98" customWidth="1"/>
    <col min="28" max="28" width="6.5703125" style="98" customWidth="1"/>
    <col min="29" max="29" width="6.140625" style="98" customWidth="1"/>
    <col min="30" max="30" width="5.85546875" style="98" customWidth="1"/>
    <col min="31" max="31" width="5" style="98" customWidth="1"/>
    <col min="32" max="32" width="6.5703125" style="98" customWidth="1"/>
    <col min="33" max="33" width="9.28515625" style="100"/>
    <col min="34" max="34" width="9.140625" style="100"/>
    <col min="35" max="16384" width="9.140625" style="101"/>
  </cols>
  <sheetData>
    <row r="1" spans="1:34">
      <c r="A1" s="102" t="s">
        <v>31</v>
      </c>
      <c r="B1" s="102">
        <v>1</v>
      </c>
      <c r="C1" s="102">
        <v>2</v>
      </c>
      <c r="D1" s="102">
        <v>3</v>
      </c>
      <c r="E1" s="102">
        <v>4</v>
      </c>
      <c r="F1" s="102">
        <v>5</v>
      </c>
      <c r="G1" s="102">
        <v>6</v>
      </c>
      <c r="H1" s="102">
        <v>7</v>
      </c>
      <c r="I1" s="102">
        <v>8</v>
      </c>
      <c r="J1" s="102">
        <v>9</v>
      </c>
      <c r="K1" s="102">
        <v>10</v>
      </c>
      <c r="L1" s="102">
        <v>11</v>
      </c>
      <c r="M1" s="102">
        <v>12</v>
      </c>
      <c r="N1" s="102">
        <v>13</v>
      </c>
      <c r="O1" s="102">
        <v>14</v>
      </c>
      <c r="P1" s="102">
        <v>15</v>
      </c>
      <c r="Q1" s="102">
        <v>16</v>
      </c>
      <c r="R1" s="102">
        <v>17</v>
      </c>
      <c r="S1" s="102">
        <v>18</v>
      </c>
      <c r="T1" s="102">
        <v>19</v>
      </c>
      <c r="U1" s="102">
        <v>20</v>
      </c>
      <c r="V1" s="102">
        <v>21</v>
      </c>
      <c r="W1" s="102">
        <v>22</v>
      </c>
      <c r="X1" s="102">
        <v>23</v>
      </c>
      <c r="Y1" s="102">
        <v>24</v>
      </c>
      <c r="Z1" s="102">
        <v>25</v>
      </c>
      <c r="AA1" s="102">
        <v>26</v>
      </c>
      <c r="AB1" s="102">
        <v>27</v>
      </c>
      <c r="AC1" s="102">
        <v>28</v>
      </c>
      <c r="AD1" s="102">
        <v>29</v>
      </c>
      <c r="AE1" s="102">
        <v>30</v>
      </c>
      <c r="AF1" s="102">
        <v>31</v>
      </c>
      <c r="AG1" s="100" t="s">
        <v>10</v>
      </c>
    </row>
    <row r="2" spans="1:34">
      <c r="A2" s="103" t="s">
        <v>31</v>
      </c>
    </row>
    <row r="3" spans="1:34" s="98" customFormat="1">
      <c r="A3" s="98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100">
        <f>SUM(B3:AF3)</f>
        <v>0</v>
      </c>
      <c r="AH3" s="100">
        <f>AG3/1000</f>
        <v>0</v>
      </c>
    </row>
    <row r="4" spans="1:34" s="98" customFormat="1">
      <c r="A4" s="98" t="s">
        <v>33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00">
        <f>SUM(B4:AF4)</f>
        <v>0</v>
      </c>
      <c r="AH4" s="100">
        <f>AG4/1000</f>
        <v>0</v>
      </c>
    </row>
    <row r="5" spans="1:34" s="98" customFormat="1">
      <c r="A5" s="98" t="s">
        <v>34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100">
        <f>SUM(B5:AF5)</f>
        <v>0</v>
      </c>
      <c r="AH5" s="100">
        <f>AG5/1000</f>
        <v>0</v>
      </c>
    </row>
    <row r="6" spans="1:34" s="99" customFormat="1">
      <c r="A6" s="99" t="s">
        <v>35</v>
      </c>
      <c r="B6" s="99">
        <f>SUM(B3:B5)</f>
        <v>0</v>
      </c>
      <c r="C6" s="99">
        <f t="shared" ref="C6:AF6" si="0">SUM(C3:C5)</f>
        <v>0</v>
      </c>
      <c r="D6" s="99">
        <f t="shared" si="0"/>
        <v>0</v>
      </c>
      <c r="E6" s="99">
        <f t="shared" si="0"/>
        <v>0</v>
      </c>
      <c r="F6" s="99">
        <f t="shared" si="0"/>
        <v>0</v>
      </c>
      <c r="G6" s="99">
        <f t="shared" si="0"/>
        <v>0</v>
      </c>
      <c r="H6" s="99">
        <f t="shared" si="0"/>
        <v>0</v>
      </c>
      <c r="I6" s="99">
        <f t="shared" si="0"/>
        <v>0</v>
      </c>
      <c r="J6" s="99">
        <f t="shared" si="0"/>
        <v>0</v>
      </c>
      <c r="K6" s="99">
        <f t="shared" si="0"/>
        <v>0</v>
      </c>
      <c r="L6" s="99">
        <f t="shared" si="0"/>
        <v>0</v>
      </c>
      <c r="M6" s="99">
        <f t="shared" si="0"/>
        <v>0</v>
      </c>
      <c r="N6" s="99">
        <f t="shared" si="0"/>
        <v>0</v>
      </c>
      <c r="O6" s="99">
        <f t="shared" si="0"/>
        <v>0</v>
      </c>
      <c r="P6" s="99">
        <f t="shared" si="0"/>
        <v>0</v>
      </c>
      <c r="Q6" s="99">
        <f t="shared" si="0"/>
        <v>0</v>
      </c>
      <c r="R6" s="99">
        <f t="shared" si="0"/>
        <v>0</v>
      </c>
      <c r="S6" s="99">
        <f t="shared" si="0"/>
        <v>0</v>
      </c>
      <c r="T6" s="99">
        <f t="shared" si="0"/>
        <v>0</v>
      </c>
      <c r="U6" s="99">
        <f t="shared" si="0"/>
        <v>0</v>
      </c>
      <c r="V6" s="99">
        <f t="shared" si="0"/>
        <v>0</v>
      </c>
      <c r="W6" s="99">
        <f t="shared" si="0"/>
        <v>0</v>
      </c>
      <c r="X6" s="99">
        <f t="shared" si="0"/>
        <v>0</v>
      </c>
      <c r="Y6" s="99">
        <f t="shared" si="0"/>
        <v>0</v>
      </c>
      <c r="Z6" s="99">
        <f t="shared" si="0"/>
        <v>0</v>
      </c>
      <c r="AA6" s="99">
        <f t="shared" si="0"/>
        <v>0</v>
      </c>
      <c r="AB6" s="99">
        <f t="shared" si="0"/>
        <v>0</v>
      </c>
      <c r="AC6" s="99">
        <f t="shared" si="0"/>
        <v>0</v>
      </c>
      <c r="AD6" s="99">
        <f t="shared" si="0"/>
        <v>0</v>
      </c>
      <c r="AE6" s="99">
        <f t="shared" si="0"/>
        <v>0</v>
      </c>
      <c r="AF6" s="99">
        <f t="shared" si="0"/>
        <v>0</v>
      </c>
      <c r="AG6" s="109"/>
      <c r="AH6" s="109"/>
    </row>
    <row r="7" spans="1:34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</row>
    <row r="8" spans="1:34"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</row>
    <row r="10" spans="1:34">
      <c r="A10" s="105" t="s">
        <v>36</v>
      </c>
      <c r="B10" s="105">
        <v>1</v>
      </c>
      <c r="C10" s="105">
        <v>2</v>
      </c>
      <c r="D10" s="105">
        <v>3</v>
      </c>
      <c r="E10" s="105">
        <v>4</v>
      </c>
      <c r="F10" s="105">
        <v>5</v>
      </c>
      <c r="G10" s="105">
        <v>6</v>
      </c>
      <c r="H10" s="105">
        <v>7</v>
      </c>
      <c r="I10" s="105">
        <v>8</v>
      </c>
      <c r="J10" s="105">
        <v>9</v>
      </c>
      <c r="K10" s="105">
        <v>10</v>
      </c>
      <c r="L10" s="105">
        <v>11</v>
      </c>
      <c r="M10" s="105">
        <v>12</v>
      </c>
      <c r="N10" s="105">
        <v>13</v>
      </c>
      <c r="O10" s="105">
        <v>14</v>
      </c>
      <c r="P10" s="105">
        <v>15</v>
      </c>
      <c r="Q10" s="105">
        <v>16</v>
      </c>
      <c r="R10" s="105">
        <v>17</v>
      </c>
      <c r="S10" s="105">
        <v>18</v>
      </c>
      <c r="T10" s="105">
        <v>19</v>
      </c>
      <c r="U10" s="105">
        <v>20</v>
      </c>
      <c r="V10" s="105">
        <v>21</v>
      </c>
      <c r="W10" s="105">
        <v>22</v>
      </c>
      <c r="X10" s="105">
        <v>23</v>
      </c>
      <c r="Y10" s="105">
        <v>24</v>
      </c>
      <c r="Z10" s="105">
        <v>25</v>
      </c>
      <c r="AA10" s="105">
        <v>26</v>
      </c>
      <c r="AB10" s="105">
        <v>27</v>
      </c>
      <c r="AC10" s="105">
        <v>28</v>
      </c>
      <c r="AD10" s="105">
        <v>29</v>
      </c>
      <c r="AE10" s="105"/>
      <c r="AF10" s="105"/>
      <c r="AG10" s="100" t="s">
        <v>10</v>
      </c>
    </row>
    <row r="11" spans="1:34">
      <c r="A11" s="103" t="s">
        <v>36</v>
      </c>
      <c r="AG11" s="100" t="s">
        <v>37</v>
      </c>
      <c r="AH11" s="100" t="s">
        <v>38</v>
      </c>
    </row>
    <row r="12" spans="1:34" s="98" customFormat="1">
      <c r="A12" s="98" t="s">
        <v>32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>
        <f>SUM(B12:AF12)</f>
        <v>0</v>
      </c>
      <c r="AH12" s="100">
        <f>AG12/1000</f>
        <v>0</v>
      </c>
    </row>
    <row r="13" spans="1:34" s="98" customFormat="1">
      <c r="A13" s="98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0">
        <f>SUM(B13:AF13)</f>
        <v>0</v>
      </c>
      <c r="AH13" s="100">
        <f>AG13/1000</f>
        <v>0</v>
      </c>
    </row>
    <row r="14" spans="1:34" s="98" customFormat="1">
      <c r="A14" s="98" t="s">
        <v>34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>
        <f>SUM(B14:AF14)</f>
        <v>0</v>
      </c>
      <c r="AH14" s="100">
        <f>AG14/1000</f>
        <v>0</v>
      </c>
    </row>
    <row r="15" spans="1:34">
      <c r="A15" s="99" t="s">
        <v>35</v>
      </c>
      <c r="B15" s="99">
        <f>SUM(B12:B14)</f>
        <v>0</v>
      </c>
      <c r="C15" s="99">
        <f t="shared" ref="C15:AD15" si="1">SUM(C12:C14)</f>
        <v>0</v>
      </c>
      <c r="D15" s="99">
        <f t="shared" si="1"/>
        <v>0</v>
      </c>
      <c r="E15" s="99">
        <f t="shared" si="1"/>
        <v>0</v>
      </c>
      <c r="F15" s="99">
        <f t="shared" si="1"/>
        <v>0</v>
      </c>
      <c r="G15" s="99">
        <f t="shared" si="1"/>
        <v>0</v>
      </c>
      <c r="H15" s="99">
        <f t="shared" si="1"/>
        <v>0</v>
      </c>
      <c r="I15" s="99">
        <f t="shared" si="1"/>
        <v>0</v>
      </c>
      <c r="J15" s="99">
        <f t="shared" si="1"/>
        <v>0</v>
      </c>
      <c r="K15" s="99">
        <f t="shared" si="1"/>
        <v>0</v>
      </c>
      <c r="L15" s="99">
        <f t="shared" si="1"/>
        <v>0</v>
      </c>
      <c r="M15" s="99">
        <f t="shared" si="1"/>
        <v>0</v>
      </c>
      <c r="N15" s="99">
        <f t="shared" si="1"/>
        <v>0</v>
      </c>
      <c r="O15" s="99">
        <f t="shared" si="1"/>
        <v>0</v>
      </c>
      <c r="P15" s="99">
        <f t="shared" si="1"/>
        <v>0</v>
      </c>
      <c r="Q15" s="99">
        <f t="shared" si="1"/>
        <v>0</v>
      </c>
      <c r="R15" s="99">
        <f t="shared" si="1"/>
        <v>0</v>
      </c>
      <c r="S15" s="99">
        <f t="shared" si="1"/>
        <v>0</v>
      </c>
      <c r="T15" s="99">
        <f t="shared" si="1"/>
        <v>0</v>
      </c>
      <c r="U15" s="99">
        <f t="shared" si="1"/>
        <v>0</v>
      </c>
      <c r="V15" s="99">
        <f t="shared" si="1"/>
        <v>0</v>
      </c>
      <c r="W15" s="99">
        <f t="shared" si="1"/>
        <v>0</v>
      </c>
      <c r="X15" s="99">
        <f t="shared" si="1"/>
        <v>0</v>
      </c>
      <c r="Y15" s="99">
        <f t="shared" si="1"/>
        <v>0</v>
      </c>
      <c r="Z15" s="99">
        <f t="shared" si="1"/>
        <v>0</v>
      </c>
      <c r="AA15" s="99">
        <f t="shared" si="1"/>
        <v>0</v>
      </c>
      <c r="AB15" s="99">
        <f t="shared" si="1"/>
        <v>0</v>
      </c>
      <c r="AC15" s="99">
        <f t="shared" si="1"/>
        <v>0</v>
      </c>
      <c r="AD15" s="99">
        <f t="shared" si="1"/>
        <v>0</v>
      </c>
      <c r="AE15" s="99"/>
      <c r="AF15" s="99"/>
    </row>
    <row r="16" spans="1:34"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</row>
    <row r="17" spans="1:35">
      <c r="A17" s="106" t="s">
        <v>39</v>
      </c>
      <c r="B17" s="106">
        <v>1</v>
      </c>
      <c r="C17" s="106">
        <v>2</v>
      </c>
      <c r="D17" s="106">
        <v>3</v>
      </c>
      <c r="E17" s="106">
        <v>4</v>
      </c>
      <c r="F17" s="106">
        <v>5</v>
      </c>
      <c r="G17" s="106">
        <v>6</v>
      </c>
      <c r="H17" s="106">
        <v>7</v>
      </c>
      <c r="I17" s="106">
        <v>8</v>
      </c>
      <c r="J17" s="106">
        <v>9</v>
      </c>
      <c r="K17" s="106">
        <v>10</v>
      </c>
      <c r="L17" s="106">
        <v>11</v>
      </c>
      <c r="M17" s="106">
        <v>12</v>
      </c>
      <c r="N17" s="106">
        <v>13</v>
      </c>
      <c r="O17" s="106">
        <v>14</v>
      </c>
      <c r="P17" s="106">
        <v>15</v>
      </c>
      <c r="Q17" s="106">
        <v>16</v>
      </c>
      <c r="R17" s="106">
        <v>17</v>
      </c>
      <c r="S17" s="106">
        <v>18</v>
      </c>
      <c r="T17" s="106">
        <v>19</v>
      </c>
      <c r="U17" s="106">
        <v>20</v>
      </c>
      <c r="V17" s="106">
        <v>21</v>
      </c>
      <c r="W17" s="106">
        <v>22</v>
      </c>
      <c r="X17" s="106">
        <v>23</v>
      </c>
      <c r="Y17" s="106">
        <v>24</v>
      </c>
      <c r="Z17" s="106">
        <v>25</v>
      </c>
      <c r="AA17" s="106">
        <v>26</v>
      </c>
      <c r="AB17" s="106">
        <v>27</v>
      </c>
      <c r="AC17" s="106">
        <v>28</v>
      </c>
      <c r="AD17" s="106">
        <v>29</v>
      </c>
      <c r="AE17" s="106">
        <v>30</v>
      </c>
      <c r="AF17" s="106">
        <v>31</v>
      </c>
      <c r="AG17" s="100" t="s">
        <v>10</v>
      </c>
    </row>
    <row r="18" spans="1:35">
      <c r="A18" s="103" t="s">
        <v>39</v>
      </c>
      <c r="AG18" s="100" t="s">
        <v>37</v>
      </c>
      <c r="AH18" s="100" t="s">
        <v>38</v>
      </c>
    </row>
    <row r="19" spans="1:35" s="98" customFormat="1">
      <c r="A19" s="98" t="s">
        <v>32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>
        <f>SUM(B19:AF19)</f>
        <v>0</v>
      </c>
      <c r="AH19" s="100">
        <f>AG19/1000</f>
        <v>0</v>
      </c>
    </row>
    <row r="20" spans="1:35" s="98" customFormat="1">
      <c r="A20" s="98" t="s">
        <v>33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>
        <f>SUM(B20:AF20)</f>
        <v>0</v>
      </c>
      <c r="AH20" s="100">
        <f>AG20/1000</f>
        <v>0</v>
      </c>
    </row>
    <row r="21" spans="1:35" s="98" customFormat="1">
      <c r="A21" s="98" t="s">
        <v>34</v>
      </c>
      <c r="B21" s="99"/>
      <c r="C21" s="99"/>
      <c r="D21" s="99"/>
      <c r="E21" s="99"/>
      <c r="F21" s="99"/>
      <c r="G21" s="99"/>
      <c r="H21" s="99"/>
      <c r="I21" s="99"/>
      <c r="J21" s="113"/>
      <c r="K21" s="99"/>
      <c r="L21" s="99"/>
      <c r="M21" s="114"/>
      <c r="N21" s="99"/>
      <c r="O21" s="99"/>
      <c r="P21" s="99"/>
      <c r="Q21" s="99"/>
      <c r="R21" s="99"/>
      <c r="S21" s="114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>
        <f>SUM(B21:AF21)</f>
        <v>0</v>
      </c>
      <c r="AH21" s="100">
        <f>AG21/1000</f>
        <v>0</v>
      </c>
    </row>
    <row r="22" spans="1:35">
      <c r="A22" s="99" t="s">
        <v>35</v>
      </c>
      <c r="B22" s="99">
        <f>SUM(B19:B21)</f>
        <v>0</v>
      </c>
      <c r="C22" s="99">
        <f t="shared" ref="C22:AF22" si="2">SUM(C19:C21)</f>
        <v>0</v>
      </c>
      <c r="D22" s="99">
        <f t="shared" si="2"/>
        <v>0</v>
      </c>
      <c r="E22" s="99">
        <f t="shared" si="2"/>
        <v>0</v>
      </c>
      <c r="F22" s="99">
        <f t="shared" si="2"/>
        <v>0</v>
      </c>
      <c r="G22" s="99">
        <f t="shared" si="2"/>
        <v>0</v>
      </c>
      <c r="H22" s="99">
        <f t="shared" si="2"/>
        <v>0</v>
      </c>
      <c r="I22" s="99">
        <f t="shared" si="2"/>
        <v>0</v>
      </c>
      <c r="J22" s="99">
        <f t="shared" si="2"/>
        <v>0</v>
      </c>
      <c r="K22" s="99">
        <f t="shared" si="2"/>
        <v>0</v>
      </c>
      <c r="L22" s="99">
        <f t="shared" si="2"/>
        <v>0</v>
      </c>
      <c r="M22" s="99">
        <f t="shared" si="2"/>
        <v>0</v>
      </c>
      <c r="N22" s="99">
        <f t="shared" si="2"/>
        <v>0</v>
      </c>
      <c r="O22" s="99">
        <f t="shared" si="2"/>
        <v>0</v>
      </c>
      <c r="P22" s="99">
        <f t="shared" si="2"/>
        <v>0</v>
      </c>
      <c r="Q22" s="99">
        <f t="shared" si="2"/>
        <v>0</v>
      </c>
      <c r="R22" s="99">
        <f t="shared" si="2"/>
        <v>0</v>
      </c>
      <c r="S22" s="99">
        <f t="shared" si="2"/>
        <v>0</v>
      </c>
      <c r="T22" s="99">
        <f t="shared" si="2"/>
        <v>0</v>
      </c>
      <c r="U22" s="99">
        <f t="shared" si="2"/>
        <v>0</v>
      </c>
      <c r="V22" s="99">
        <f t="shared" si="2"/>
        <v>0</v>
      </c>
      <c r="W22" s="99">
        <f t="shared" si="2"/>
        <v>0</v>
      </c>
      <c r="X22" s="99">
        <f t="shared" si="2"/>
        <v>0</v>
      </c>
      <c r="Y22" s="99">
        <f t="shared" si="2"/>
        <v>0</v>
      </c>
      <c r="Z22" s="99">
        <f t="shared" si="2"/>
        <v>0</v>
      </c>
      <c r="AA22" s="99">
        <f t="shared" si="2"/>
        <v>0</v>
      </c>
      <c r="AB22" s="99">
        <f t="shared" si="2"/>
        <v>0</v>
      </c>
      <c r="AC22" s="99">
        <f t="shared" si="2"/>
        <v>0</v>
      </c>
      <c r="AD22" s="99">
        <f t="shared" si="2"/>
        <v>0</v>
      </c>
      <c r="AE22" s="99">
        <f t="shared" si="2"/>
        <v>0</v>
      </c>
      <c r="AF22" s="99">
        <f t="shared" si="2"/>
        <v>0</v>
      </c>
      <c r="AI22" s="98">
        <f>SUM(B22:AH22)</f>
        <v>0</v>
      </c>
    </row>
    <row r="23" spans="1:35">
      <c r="A23" s="98" t="s">
        <v>40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75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I23" s="98"/>
    </row>
    <row r="24" spans="1:35">
      <c r="AI24" s="98"/>
    </row>
    <row r="25" spans="1:35">
      <c r="A25" s="107" t="s">
        <v>41</v>
      </c>
      <c r="B25" s="107">
        <v>1</v>
      </c>
      <c r="C25" s="107">
        <v>2</v>
      </c>
      <c r="D25" s="107">
        <v>3</v>
      </c>
      <c r="E25" s="107">
        <v>4</v>
      </c>
      <c r="F25" s="107">
        <v>5</v>
      </c>
      <c r="G25" s="107">
        <v>6</v>
      </c>
      <c r="H25" s="107">
        <v>7</v>
      </c>
      <c r="I25" s="107">
        <v>8</v>
      </c>
      <c r="J25" s="107">
        <v>9</v>
      </c>
      <c r="K25" s="107">
        <v>10</v>
      </c>
      <c r="L25" s="107">
        <v>11</v>
      </c>
      <c r="M25" s="107">
        <v>12</v>
      </c>
      <c r="N25" s="107">
        <v>13</v>
      </c>
      <c r="O25" s="107">
        <v>14</v>
      </c>
      <c r="P25" s="107">
        <v>15</v>
      </c>
      <c r="Q25" s="107">
        <v>16</v>
      </c>
      <c r="R25" s="107">
        <v>17</v>
      </c>
      <c r="S25" s="107">
        <v>18</v>
      </c>
      <c r="T25" s="107">
        <v>19</v>
      </c>
      <c r="U25" s="107">
        <v>20</v>
      </c>
      <c r="V25" s="107">
        <v>21</v>
      </c>
      <c r="W25" s="107">
        <v>22</v>
      </c>
      <c r="X25" s="107">
        <v>23</v>
      </c>
      <c r="Y25" s="107">
        <v>24</v>
      </c>
      <c r="Z25" s="107">
        <v>25</v>
      </c>
      <c r="AA25" s="107">
        <v>26</v>
      </c>
      <c r="AB25" s="107">
        <v>27</v>
      </c>
      <c r="AC25" s="107">
        <v>28</v>
      </c>
      <c r="AD25" s="107">
        <v>29</v>
      </c>
      <c r="AE25" s="107">
        <v>30</v>
      </c>
      <c r="AF25" s="107"/>
      <c r="AG25" s="100" t="s">
        <v>10</v>
      </c>
      <c r="AI25" s="98"/>
    </row>
    <row r="26" spans="1:35">
      <c r="A26" s="103" t="s">
        <v>41</v>
      </c>
      <c r="AG26" s="100" t="s">
        <v>37</v>
      </c>
      <c r="AH26" s="100" t="s">
        <v>38</v>
      </c>
    </row>
    <row r="27" spans="1:35">
      <c r="A27" s="98" t="s">
        <v>32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104"/>
      <c r="AG27" s="100">
        <f>SUM(B27:AF27)</f>
        <v>0</v>
      </c>
      <c r="AH27" s="100">
        <f>AG27/1000</f>
        <v>0</v>
      </c>
    </row>
    <row r="28" spans="1:35">
      <c r="A28" s="98" t="s">
        <v>33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104"/>
      <c r="AG28" s="100">
        <f>SUM(B28:AF28)</f>
        <v>0</v>
      </c>
      <c r="AH28" s="100">
        <f>AG28/1000</f>
        <v>0</v>
      </c>
    </row>
    <row r="29" spans="1:35">
      <c r="A29" s="98" t="s">
        <v>34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104"/>
      <c r="AG29" s="100">
        <f>SUM(B29:AF29)</f>
        <v>0</v>
      </c>
      <c r="AH29" s="100">
        <f>AG29/1000</f>
        <v>0</v>
      </c>
    </row>
    <row r="30" spans="1:35">
      <c r="A30" s="99" t="s">
        <v>35</v>
      </c>
      <c r="B30" s="99">
        <f>SUM(B26:B29)</f>
        <v>0</v>
      </c>
      <c r="C30" s="99">
        <f>SUM(C26:C29)</f>
        <v>0</v>
      </c>
      <c r="D30" s="99">
        <f t="shared" ref="D30:AE30" si="3">SUM(D26:D29)</f>
        <v>0</v>
      </c>
      <c r="E30" s="99">
        <f t="shared" si="3"/>
        <v>0</v>
      </c>
      <c r="F30" s="99">
        <f t="shared" si="3"/>
        <v>0</v>
      </c>
      <c r="G30" s="99">
        <f t="shared" si="3"/>
        <v>0</v>
      </c>
      <c r="H30" s="99">
        <f t="shared" si="3"/>
        <v>0</v>
      </c>
      <c r="I30" s="99">
        <f t="shared" si="3"/>
        <v>0</v>
      </c>
      <c r="J30" s="99">
        <f t="shared" si="3"/>
        <v>0</v>
      </c>
      <c r="K30" s="99">
        <f t="shared" si="3"/>
        <v>0</v>
      </c>
      <c r="L30" s="99">
        <f t="shared" si="3"/>
        <v>0</v>
      </c>
      <c r="M30" s="99">
        <f t="shared" si="3"/>
        <v>0</v>
      </c>
      <c r="N30" s="99">
        <f t="shared" si="3"/>
        <v>0</v>
      </c>
      <c r="O30" s="99">
        <f t="shared" si="3"/>
        <v>0</v>
      </c>
      <c r="P30" s="99">
        <f t="shared" si="3"/>
        <v>0</v>
      </c>
      <c r="Q30" s="99">
        <f t="shared" si="3"/>
        <v>0</v>
      </c>
      <c r="R30" s="99">
        <f t="shared" si="3"/>
        <v>0</v>
      </c>
      <c r="S30" s="99">
        <f t="shared" si="3"/>
        <v>0</v>
      </c>
      <c r="T30" s="99">
        <f t="shared" si="3"/>
        <v>0</v>
      </c>
      <c r="U30" s="99">
        <f t="shared" si="3"/>
        <v>0</v>
      </c>
      <c r="V30" s="99">
        <f t="shared" si="3"/>
        <v>0</v>
      </c>
      <c r="W30" s="99">
        <f t="shared" si="3"/>
        <v>0</v>
      </c>
      <c r="X30" s="99">
        <f t="shared" si="3"/>
        <v>0</v>
      </c>
      <c r="Y30" s="99">
        <f t="shared" si="3"/>
        <v>0</v>
      </c>
      <c r="Z30" s="99">
        <f t="shared" si="3"/>
        <v>0</v>
      </c>
      <c r="AA30" s="99">
        <f t="shared" si="3"/>
        <v>0</v>
      </c>
      <c r="AB30" s="99">
        <f t="shared" si="3"/>
        <v>0</v>
      </c>
      <c r="AC30" s="99">
        <f t="shared" si="3"/>
        <v>0</v>
      </c>
      <c r="AD30" s="99">
        <f t="shared" si="3"/>
        <v>0</v>
      </c>
      <c r="AE30" s="99">
        <f t="shared" si="3"/>
        <v>0</v>
      </c>
      <c r="AF30" s="104"/>
    </row>
    <row r="33" spans="1:34">
      <c r="A33" s="108" t="s">
        <v>42</v>
      </c>
      <c r="B33" s="108">
        <v>1</v>
      </c>
      <c r="C33" s="108">
        <v>2</v>
      </c>
      <c r="D33" s="108">
        <v>3</v>
      </c>
      <c r="E33" s="108">
        <v>4</v>
      </c>
      <c r="F33" s="108">
        <v>5</v>
      </c>
      <c r="G33" s="108">
        <v>6</v>
      </c>
      <c r="H33" s="108">
        <v>7</v>
      </c>
      <c r="I33" s="108">
        <v>8</v>
      </c>
      <c r="J33" s="108">
        <v>9</v>
      </c>
      <c r="K33" s="108">
        <v>10</v>
      </c>
      <c r="L33" s="108">
        <v>11</v>
      </c>
      <c r="M33" s="108">
        <v>12</v>
      </c>
      <c r="N33" s="108">
        <v>13</v>
      </c>
      <c r="O33" s="108">
        <v>14</v>
      </c>
      <c r="P33" s="108">
        <v>15</v>
      </c>
      <c r="Q33" s="108">
        <v>16</v>
      </c>
      <c r="R33" s="108">
        <v>17</v>
      </c>
      <c r="S33" s="108">
        <v>18</v>
      </c>
      <c r="T33" s="108">
        <v>19</v>
      </c>
      <c r="U33" s="108">
        <v>20</v>
      </c>
      <c r="V33" s="108">
        <v>21</v>
      </c>
      <c r="W33" s="108">
        <v>22</v>
      </c>
      <c r="X33" s="108">
        <v>23</v>
      </c>
      <c r="Y33" s="108">
        <v>24</v>
      </c>
      <c r="Z33" s="108">
        <v>25</v>
      </c>
      <c r="AA33" s="108">
        <v>26</v>
      </c>
      <c r="AB33" s="108">
        <v>27</v>
      </c>
      <c r="AC33" s="108">
        <v>28</v>
      </c>
      <c r="AD33" s="108">
        <v>29</v>
      </c>
      <c r="AE33" s="108">
        <v>30</v>
      </c>
      <c r="AF33" s="108">
        <v>31</v>
      </c>
      <c r="AG33" s="100" t="s">
        <v>10</v>
      </c>
    </row>
    <row r="34" spans="1:34">
      <c r="A34" s="103" t="s">
        <v>42</v>
      </c>
      <c r="AG34" s="100" t="s">
        <v>37</v>
      </c>
      <c r="AH34" s="100" t="s">
        <v>38</v>
      </c>
    </row>
    <row r="35" spans="1:34">
      <c r="A35" s="98" t="s">
        <v>32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>
        <f>SUM(B35:AF35)</f>
        <v>0</v>
      </c>
      <c r="AH35" s="100">
        <f>AG35/1000</f>
        <v>0</v>
      </c>
    </row>
    <row r="36" spans="1:34">
      <c r="A36" s="98" t="s">
        <v>33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100">
        <f>SUM(B36:AF36)</f>
        <v>0</v>
      </c>
      <c r="AH36" s="100">
        <f>AG36/1000</f>
        <v>0</v>
      </c>
    </row>
    <row r="37" spans="1:34">
      <c r="A37" s="98" t="s">
        <v>34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>
        <f>SUM(B37:AF37)</f>
        <v>0</v>
      </c>
      <c r="AH37" s="100">
        <f>AG37/1000</f>
        <v>0</v>
      </c>
    </row>
    <row r="38" spans="1:34">
      <c r="A38" s="99" t="s">
        <v>35</v>
      </c>
      <c r="B38" s="109">
        <f>SUM(B34:B37)</f>
        <v>0</v>
      </c>
      <c r="C38" s="109">
        <f>SUM(C34:C37)</f>
        <v>0</v>
      </c>
      <c r="D38" s="109">
        <f t="shared" ref="D38:AF38" si="4">SUM(D34:D37)</f>
        <v>0</v>
      </c>
      <c r="E38" s="109">
        <f t="shared" si="4"/>
        <v>0</v>
      </c>
      <c r="F38" s="109">
        <f t="shared" si="4"/>
        <v>0</v>
      </c>
      <c r="G38" s="109">
        <f t="shared" si="4"/>
        <v>0</v>
      </c>
      <c r="H38" s="109">
        <f t="shared" si="4"/>
        <v>0</v>
      </c>
      <c r="I38" s="109">
        <f t="shared" si="4"/>
        <v>0</v>
      </c>
      <c r="J38" s="109">
        <f t="shared" si="4"/>
        <v>0</v>
      </c>
      <c r="K38" s="109">
        <f t="shared" si="4"/>
        <v>0</v>
      </c>
      <c r="L38" s="109">
        <f t="shared" si="4"/>
        <v>0</v>
      </c>
      <c r="M38" s="109">
        <f t="shared" si="4"/>
        <v>0</v>
      </c>
      <c r="N38" s="109">
        <f t="shared" si="4"/>
        <v>0</v>
      </c>
      <c r="O38" s="109">
        <f t="shared" si="4"/>
        <v>0</v>
      </c>
      <c r="P38" s="109">
        <f t="shared" si="4"/>
        <v>0</v>
      </c>
      <c r="Q38" s="109">
        <f t="shared" si="4"/>
        <v>0</v>
      </c>
      <c r="R38" s="109">
        <f t="shared" si="4"/>
        <v>0</v>
      </c>
      <c r="S38" s="109">
        <f t="shared" si="4"/>
        <v>0</v>
      </c>
      <c r="T38" s="109">
        <f t="shared" si="4"/>
        <v>0</v>
      </c>
      <c r="U38" s="109">
        <f t="shared" si="4"/>
        <v>0</v>
      </c>
      <c r="V38" s="109">
        <f t="shared" si="4"/>
        <v>0</v>
      </c>
      <c r="W38" s="109">
        <f t="shared" si="4"/>
        <v>0</v>
      </c>
      <c r="X38" s="109">
        <f t="shared" si="4"/>
        <v>0</v>
      </c>
      <c r="Y38" s="109">
        <f t="shared" si="4"/>
        <v>0</v>
      </c>
      <c r="Z38" s="109">
        <f t="shared" si="4"/>
        <v>0</v>
      </c>
      <c r="AA38" s="109">
        <f t="shared" si="4"/>
        <v>0</v>
      </c>
      <c r="AB38" s="109">
        <f t="shared" si="4"/>
        <v>0</v>
      </c>
      <c r="AC38" s="109">
        <f t="shared" si="4"/>
        <v>0</v>
      </c>
      <c r="AD38" s="109">
        <f t="shared" si="4"/>
        <v>0</v>
      </c>
      <c r="AE38" s="109">
        <f t="shared" si="4"/>
        <v>0</v>
      </c>
      <c r="AF38" s="109">
        <f t="shared" si="4"/>
        <v>0</v>
      </c>
    </row>
    <row r="41" spans="1:34">
      <c r="A41" s="110" t="s">
        <v>43</v>
      </c>
      <c r="B41" s="110">
        <v>1</v>
      </c>
      <c r="C41" s="110">
        <v>2</v>
      </c>
      <c r="D41" s="110">
        <v>3</v>
      </c>
      <c r="E41" s="110">
        <v>4</v>
      </c>
      <c r="F41" s="110">
        <v>5</v>
      </c>
      <c r="G41" s="110">
        <v>6</v>
      </c>
      <c r="H41" s="110">
        <v>7</v>
      </c>
      <c r="I41" s="110">
        <v>8</v>
      </c>
      <c r="J41" s="110">
        <v>9</v>
      </c>
      <c r="K41" s="110">
        <v>10</v>
      </c>
      <c r="L41" s="110">
        <v>11</v>
      </c>
      <c r="M41" s="110">
        <v>12</v>
      </c>
      <c r="N41" s="110">
        <v>13</v>
      </c>
      <c r="O41" s="110">
        <v>14</v>
      </c>
      <c r="P41" s="110">
        <v>15</v>
      </c>
      <c r="Q41" s="110">
        <v>16</v>
      </c>
      <c r="R41" s="110">
        <v>17</v>
      </c>
      <c r="S41" s="110">
        <v>18</v>
      </c>
      <c r="T41" s="110">
        <v>19</v>
      </c>
      <c r="U41" s="110">
        <v>20</v>
      </c>
      <c r="V41" s="110">
        <v>21</v>
      </c>
      <c r="W41" s="110">
        <v>22</v>
      </c>
      <c r="X41" s="110">
        <v>23</v>
      </c>
      <c r="Y41" s="110">
        <v>24</v>
      </c>
      <c r="Z41" s="110">
        <v>25</v>
      </c>
      <c r="AA41" s="110">
        <v>26</v>
      </c>
      <c r="AB41" s="110">
        <v>27</v>
      </c>
      <c r="AC41" s="110">
        <v>28</v>
      </c>
      <c r="AD41" s="110">
        <v>29</v>
      </c>
      <c r="AE41" s="110">
        <v>30</v>
      </c>
      <c r="AF41" s="110"/>
      <c r="AG41" s="100" t="s">
        <v>10</v>
      </c>
    </row>
    <row r="42" spans="1:34">
      <c r="A42" s="100" t="s">
        <v>43</v>
      </c>
      <c r="AG42" s="100" t="s">
        <v>37</v>
      </c>
      <c r="AH42" s="100" t="s">
        <v>38</v>
      </c>
    </row>
    <row r="43" spans="1:34">
      <c r="A43" s="98" t="s">
        <v>32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104"/>
      <c r="AG43" s="100">
        <f>SUM(B43:AF43)</f>
        <v>0</v>
      </c>
      <c r="AH43" s="100">
        <f>AG43/1000</f>
        <v>0</v>
      </c>
    </row>
    <row r="44" spans="1:34">
      <c r="A44" s="98" t="s">
        <v>33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104"/>
      <c r="AG44" s="100">
        <f>SUM(B44:AF44)</f>
        <v>0</v>
      </c>
      <c r="AH44" s="100">
        <f>AG44/1000</f>
        <v>0</v>
      </c>
    </row>
    <row r="45" spans="1:34">
      <c r="A45" s="98" t="s">
        <v>34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104"/>
      <c r="AG45" s="100">
        <f>SUM(B45:AF45)</f>
        <v>0</v>
      </c>
      <c r="AH45" s="100">
        <f>AG45/1000</f>
        <v>0</v>
      </c>
    </row>
    <row r="46" spans="1:34">
      <c r="A46" s="99" t="s">
        <v>35</v>
      </c>
      <c r="B46" s="99">
        <f>SUM(B42:B45)</f>
        <v>0</v>
      </c>
      <c r="C46" s="99">
        <f>SUM(C42:C45)</f>
        <v>0</v>
      </c>
      <c r="D46" s="99">
        <f t="shared" ref="D46:AE46" si="5">SUM(D42:D45)</f>
        <v>0</v>
      </c>
      <c r="E46" s="99">
        <f t="shared" si="5"/>
        <v>0</v>
      </c>
      <c r="F46" s="99">
        <f t="shared" si="5"/>
        <v>0</v>
      </c>
      <c r="G46" s="99">
        <f t="shared" si="5"/>
        <v>0</v>
      </c>
      <c r="H46" s="99">
        <f t="shared" si="5"/>
        <v>0</v>
      </c>
      <c r="I46" s="99">
        <f t="shared" si="5"/>
        <v>0</v>
      </c>
      <c r="J46" s="99">
        <f t="shared" si="5"/>
        <v>0</v>
      </c>
      <c r="K46" s="99">
        <f t="shared" si="5"/>
        <v>0</v>
      </c>
      <c r="L46" s="99">
        <f t="shared" si="5"/>
        <v>0</v>
      </c>
      <c r="M46" s="99">
        <f t="shared" si="5"/>
        <v>0</v>
      </c>
      <c r="N46" s="99">
        <f t="shared" si="5"/>
        <v>0</v>
      </c>
      <c r="O46" s="99">
        <f t="shared" si="5"/>
        <v>0</v>
      </c>
      <c r="P46" s="99">
        <f t="shared" si="5"/>
        <v>0</v>
      </c>
      <c r="Q46" s="99">
        <f t="shared" si="5"/>
        <v>0</v>
      </c>
      <c r="R46" s="99">
        <f t="shared" si="5"/>
        <v>0</v>
      </c>
      <c r="S46" s="99">
        <f t="shared" si="5"/>
        <v>0</v>
      </c>
      <c r="T46" s="99">
        <f t="shared" si="5"/>
        <v>0</v>
      </c>
      <c r="U46" s="99">
        <f t="shared" si="5"/>
        <v>0</v>
      </c>
      <c r="V46" s="99">
        <f t="shared" si="5"/>
        <v>0</v>
      </c>
      <c r="W46" s="99">
        <f t="shared" si="5"/>
        <v>0</v>
      </c>
      <c r="X46" s="99">
        <f t="shared" si="5"/>
        <v>0</v>
      </c>
      <c r="Y46" s="99">
        <f t="shared" si="5"/>
        <v>0</v>
      </c>
      <c r="Z46" s="99">
        <f t="shared" si="5"/>
        <v>0</v>
      </c>
      <c r="AA46" s="99">
        <f t="shared" si="5"/>
        <v>0</v>
      </c>
      <c r="AB46" s="99">
        <f t="shared" si="5"/>
        <v>0</v>
      </c>
      <c r="AC46" s="99">
        <f t="shared" si="5"/>
        <v>0</v>
      </c>
      <c r="AD46" s="99">
        <f t="shared" si="5"/>
        <v>0</v>
      </c>
      <c r="AE46" s="99">
        <f t="shared" si="5"/>
        <v>0</v>
      </c>
      <c r="AF46" s="104"/>
    </row>
    <row r="49" spans="1:34">
      <c r="A49" s="111" t="s">
        <v>44</v>
      </c>
      <c r="B49" s="111">
        <v>1</v>
      </c>
      <c r="C49" s="111">
        <v>2</v>
      </c>
      <c r="D49" s="111">
        <v>3</v>
      </c>
      <c r="E49" s="111">
        <v>4</v>
      </c>
      <c r="F49" s="111">
        <v>5</v>
      </c>
      <c r="G49" s="111">
        <v>6</v>
      </c>
      <c r="H49" s="111">
        <v>7</v>
      </c>
      <c r="I49" s="111">
        <v>8</v>
      </c>
      <c r="J49" s="111">
        <v>9</v>
      </c>
      <c r="K49" s="111">
        <v>10</v>
      </c>
      <c r="L49" s="111">
        <v>11</v>
      </c>
      <c r="M49" s="111">
        <v>12</v>
      </c>
      <c r="N49" s="111">
        <v>13</v>
      </c>
      <c r="O49" s="111">
        <v>14</v>
      </c>
      <c r="P49" s="111">
        <v>15</v>
      </c>
      <c r="Q49" s="111">
        <v>16</v>
      </c>
      <c r="R49" s="111">
        <v>17</v>
      </c>
      <c r="S49" s="111">
        <v>18</v>
      </c>
      <c r="T49" s="111">
        <v>19</v>
      </c>
      <c r="U49" s="111">
        <v>20</v>
      </c>
      <c r="V49" s="111">
        <v>21</v>
      </c>
      <c r="W49" s="111">
        <v>22</v>
      </c>
      <c r="X49" s="111">
        <v>23</v>
      </c>
      <c r="Y49" s="111">
        <v>24</v>
      </c>
      <c r="Z49" s="111">
        <v>25</v>
      </c>
      <c r="AA49" s="111">
        <v>26</v>
      </c>
      <c r="AB49" s="111">
        <v>27</v>
      </c>
      <c r="AC49" s="111">
        <v>28</v>
      </c>
      <c r="AD49" s="111">
        <v>29</v>
      </c>
      <c r="AE49" s="111">
        <v>30</v>
      </c>
      <c r="AF49" s="111">
        <v>31</v>
      </c>
      <c r="AG49" s="100" t="s">
        <v>10</v>
      </c>
    </row>
    <row r="50" spans="1:34">
      <c r="A50" s="100" t="s">
        <v>44</v>
      </c>
      <c r="AG50" s="100" t="s">
        <v>37</v>
      </c>
      <c r="AH50" s="100" t="s">
        <v>38</v>
      </c>
    </row>
    <row r="51" spans="1:34">
      <c r="A51" s="98" t="s">
        <v>32</v>
      </c>
      <c r="D51" s="112"/>
      <c r="E51" s="112"/>
      <c r="F51" s="112"/>
      <c r="G51" s="112"/>
      <c r="I51" s="112"/>
      <c r="J51" s="112"/>
      <c r="K51" s="112"/>
      <c r="L51" s="112"/>
      <c r="M51" s="112"/>
      <c r="N51" s="112"/>
      <c r="O51" s="112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D51" s="115"/>
      <c r="AE51" s="115"/>
      <c r="AF51" s="117"/>
      <c r="AG51" s="100">
        <f>SUM(B51:AF51)</f>
        <v>0</v>
      </c>
      <c r="AH51" s="100">
        <f>AG51/1000</f>
        <v>0</v>
      </c>
    </row>
    <row r="52" spans="1:34">
      <c r="A52" s="98" t="s">
        <v>33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00">
        <f>SUM(B52:AF52)</f>
        <v>0</v>
      </c>
      <c r="AH52" s="100">
        <f>AG52/1000</f>
        <v>0</v>
      </c>
    </row>
    <row r="53" spans="1:34">
      <c r="A53" s="98" t="s">
        <v>34</v>
      </c>
      <c r="AG53" s="100">
        <f>SUM(B53:AF53)</f>
        <v>0</v>
      </c>
      <c r="AH53" s="100">
        <f>AG53/1000</f>
        <v>0</v>
      </c>
    </row>
    <row r="54" spans="1:34">
      <c r="A54" s="99" t="s">
        <v>35</v>
      </c>
      <c r="B54" s="104">
        <f>SUM(B50:B53)</f>
        <v>0</v>
      </c>
      <c r="C54" s="104">
        <f>SUM(C50:C53)</f>
        <v>0</v>
      </c>
      <c r="D54" s="104">
        <f>SUM(D50:D53)</f>
        <v>0</v>
      </c>
      <c r="E54" s="104">
        <f t="shared" ref="E54:AF54" si="6">SUM(E50:E53)</f>
        <v>0</v>
      </c>
      <c r="F54" s="104">
        <f t="shared" si="6"/>
        <v>0</v>
      </c>
      <c r="G54" s="104">
        <f t="shared" si="6"/>
        <v>0</v>
      </c>
      <c r="H54" s="104">
        <f t="shared" si="6"/>
        <v>0</v>
      </c>
      <c r="I54" s="104">
        <f t="shared" si="6"/>
        <v>0</v>
      </c>
      <c r="J54" s="104">
        <f t="shared" si="6"/>
        <v>0</v>
      </c>
      <c r="K54" s="104">
        <f t="shared" si="6"/>
        <v>0</v>
      </c>
      <c r="L54" s="104">
        <f t="shared" si="6"/>
        <v>0</v>
      </c>
      <c r="M54" s="104">
        <f t="shared" si="6"/>
        <v>0</v>
      </c>
      <c r="N54" s="104">
        <f t="shared" si="6"/>
        <v>0</v>
      </c>
      <c r="O54" s="104">
        <f t="shared" si="6"/>
        <v>0</v>
      </c>
      <c r="P54" s="104">
        <f t="shared" si="6"/>
        <v>0</v>
      </c>
      <c r="Q54" s="104">
        <f t="shared" si="6"/>
        <v>0</v>
      </c>
      <c r="R54" s="104">
        <f t="shared" si="6"/>
        <v>0</v>
      </c>
      <c r="S54" s="104">
        <f t="shared" si="6"/>
        <v>0</v>
      </c>
      <c r="T54" s="104">
        <f t="shared" si="6"/>
        <v>0</v>
      </c>
      <c r="U54" s="104">
        <f t="shared" si="6"/>
        <v>0</v>
      </c>
      <c r="V54" s="104">
        <f t="shared" si="6"/>
        <v>0</v>
      </c>
      <c r="W54" s="104">
        <f t="shared" si="6"/>
        <v>0</v>
      </c>
      <c r="X54" s="104">
        <f t="shared" si="6"/>
        <v>0</v>
      </c>
      <c r="Y54" s="104">
        <f t="shared" si="6"/>
        <v>0</v>
      </c>
      <c r="Z54" s="104">
        <f t="shared" si="6"/>
        <v>0</v>
      </c>
      <c r="AA54" s="104">
        <f t="shared" si="6"/>
        <v>0</v>
      </c>
      <c r="AB54" s="104">
        <f t="shared" si="6"/>
        <v>0</v>
      </c>
      <c r="AC54" s="104">
        <f t="shared" si="6"/>
        <v>0</v>
      </c>
      <c r="AD54" s="104">
        <f t="shared" si="6"/>
        <v>0</v>
      </c>
      <c r="AE54" s="104">
        <f t="shared" si="6"/>
        <v>0</v>
      </c>
      <c r="AF54" s="104">
        <f t="shared" si="6"/>
        <v>0</v>
      </c>
      <c r="AG54" s="100">
        <f>SUM(AD54,AC54,AB54,X54,W54,V54,U54,P54,O54,N54,M54,H54,G54,C54,B54)</f>
        <v>0</v>
      </c>
    </row>
    <row r="55" spans="1:34">
      <c r="L55" s="104"/>
    </row>
    <row r="56" spans="1:34">
      <c r="L56" s="104"/>
    </row>
    <row r="57" spans="1:34">
      <c r="A57" s="105" t="s">
        <v>45</v>
      </c>
      <c r="B57" s="105">
        <v>1</v>
      </c>
      <c r="C57" s="105">
        <v>2</v>
      </c>
      <c r="D57" s="105">
        <v>3</v>
      </c>
      <c r="E57" s="105">
        <v>4</v>
      </c>
      <c r="F57" s="105">
        <v>5</v>
      </c>
      <c r="G57" s="105">
        <v>6</v>
      </c>
      <c r="H57" s="105">
        <v>7</v>
      </c>
      <c r="I57" s="105">
        <v>8</v>
      </c>
      <c r="J57" s="105">
        <v>9</v>
      </c>
      <c r="K57" s="105">
        <v>10</v>
      </c>
      <c r="L57" s="105">
        <v>11</v>
      </c>
      <c r="M57" s="105">
        <v>12</v>
      </c>
      <c r="N57" s="105">
        <v>13</v>
      </c>
      <c r="O57" s="105">
        <v>14</v>
      </c>
      <c r="P57" s="105">
        <v>15</v>
      </c>
      <c r="Q57" s="105">
        <v>16</v>
      </c>
      <c r="R57" s="105">
        <v>17</v>
      </c>
      <c r="S57" s="105">
        <v>18</v>
      </c>
      <c r="T57" s="105">
        <v>19</v>
      </c>
      <c r="U57" s="105">
        <v>20</v>
      </c>
      <c r="V57" s="105">
        <v>21</v>
      </c>
      <c r="W57" s="105">
        <v>22</v>
      </c>
      <c r="X57" s="105">
        <v>23</v>
      </c>
      <c r="Y57" s="105">
        <v>24</v>
      </c>
      <c r="Z57" s="105">
        <v>25</v>
      </c>
      <c r="AA57" s="105">
        <v>26</v>
      </c>
      <c r="AB57" s="105">
        <v>27</v>
      </c>
      <c r="AC57" s="105">
        <v>28</v>
      </c>
      <c r="AD57" s="105">
        <v>29</v>
      </c>
      <c r="AE57" s="105">
        <v>30</v>
      </c>
      <c r="AF57" s="105">
        <v>31</v>
      </c>
      <c r="AG57" s="100" t="s">
        <v>10</v>
      </c>
    </row>
    <row r="58" spans="1:34">
      <c r="A58" s="100" t="s">
        <v>45</v>
      </c>
      <c r="AG58" s="100" t="s">
        <v>37</v>
      </c>
      <c r="AH58" s="100" t="s">
        <v>38</v>
      </c>
    </row>
    <row r="59" spans="1:34">
      <c r="A59" s="98" t="s">
        <v>32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0">
        <f>SUM(B59:AF59)</f>
        <v>0</v>
      </c>
      <c r="AH59" s="100">
        <f>AG59/1000</f>
        <v>0</v>
      </c>
    </row>
    <row r="60" spans="1:34">
      <c r="A60" s="98" t="s">
        <v>33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0">
        <f>SUM(B60:AF60)</f>
        <v>0</v>
      </c>
      <c r="AH60" s="100">
        <f>AG60/1000</f>
        <v>0</v>
      </c>
    </row>
    <row r="61" spans="1:34">
      <c r="A61" s="98" t="s">
        <v>34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0">
        <f>SUM(B61:AF61)</f>
        <v>0</v>
      </c>
      <c r="AH61" s="100">
        <f>AG61/1000</f>
        <v>0</v>
      </c>
    </row>
    <row r="62" spans="1:34">
      <c r="A62" s="99" t="s">
        <v>35</v>
      </c>
      <c r="B62" s="104">
        <f>SUM(B58:B61)</f>
        <v>0</v>
      </c>
      <c r="C62" s="104">
        <f>SUM(C58:C61)</f>
        <v>0</v>
      </c>
      <c r="D62" s="104">
        <f t="shared" ref="D62:AF62" si="7">SUM(D58:D61)</f>
        <v>0</v>
      </c>
      <c r="E62" s="104">
        <f t="shared" si="7"/>
        <v>0</v>
      </c>
      <c r="F62" s="104">
        <f t="shared" si="7"/>
        <v>0</v>
      </c>
      <c r="G62" s="104">
        <f t="shared" si="7"/>
        <v>0</v>
      </c>
      <c r="H62" s="104">
        <f t="shared" si="7"/>
        <v>0</v>
      </c>
      <c r="I62" s="104">
        <f t="shared" si="7"/>
        <v>0</v>
      </c>
      <c r="J62" s="104">
        <f t="shared" si="7"/>
        <v>0</v>
      </c>
      <c r="K62" s="104">
        <f t="shared" si="7"/>
        <v>0</v>
      </c>
      <c r="L62" s="104">
        <f t="shared" si="7"/>
        <v>0</v>
      </c>
      <c r="M62" s="104">
        <f t="shared" si="7"/>
        <v>0</v>
      </c>
      <c r="N62" s="104">
        <f t="shared" si="7"/>
        <v>0</v>
      </c>
      <c r="O62" s="104">
        <f t="shared" si="7"/>
        <v>0</v>
      </c>
      <c r="P62" s="104">
        <f t="shared" si="7"/>
        <v>0</v>
      </c>
      <c r="Q62" s="104">
        <f t="shared" si="7"/>
        <v>0</v>
      </c>
      <c r="R62" s="104">
        <f t="shared" si="7"/>
        <v>0</v>
      </c>
      <c r="S62" s="104">
        <f t="shared" si="7"/>
        <v>0</v>
      </c>
      <c r="T62" s="104">
        <f t="shared" si="7"/>
        <v>0</v>
      </c>
      <c r="U62" s="104">
        <f t="shared" si="7"/>
        <v>0</v>
      </c>
      <c r="V62" s="104">
        <f t="shared" si="7"/>
        <v>0</v>
      </c>
      <c r="W62" s="104">
        <f t="shared" si="7"/>
        <v>0</v>
      </c>
      <c r="X62" s="104">
        <f t="shared" si="7"/>
        <v>0</v>
      </c>
      <c r="Y62" s="104">
        <f t="shared" si="7"/>
        <v>0</v>
      </c>
      <c r="Z62" s="104">
        <f t="shared" si="7"/>
        <v>0</v>
      </c>
      <c r="AA62" s="104">
        <f t="shared" si="7"/>
        <v>0</v>
      </c>
      <c r="AB62" s="104">
        <f t="shared" si="7"/>
        <v>0</v>
      </c>
      <c r="AC62" s="104">
        <f t="shared" si="7"/>
        <v>0</v>
      </c>
      <c r="AD62" s="104">
        <f t="shared" si="7"/>
        <v>0</v>
      </c>
      <c r="AE62" s="104">
        <f t="shared" si="7"/>
        <v>0</v>
      </c>
      <c r="AF62" s="104">
        <f t="shared" si="7"/>
        <v>0</v>
      </c>
      <c r="AH62" s="116"/>
    </row>
    <row r="63" spans="1:34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16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</row>
    <row r="65" spans="1:34">
      <c r="A65" s="110" t="s">
        <v>46</v>
      </c>
      <c r="B65" s="110">
        <v>1</v>
      </c>
      <c r="C65" s="110">
        <v>2</v>
      </c>
      <c r="D65" s="110">
        <v>3</v>
      </c>
      <c r="E65" s="110">
        <v>4</v>
      </c>
      <c r="F65" s="110">
        <v>5</v>
      </c>
      <c r="G65" s="110">
        <v>6</v>
      </c>
      <c r="H65" s="110">
        <v>7</v>
      </c>
      <c r="I65" s="110">
        <v>8</v>
      </c>
      <c r="J65" s="110">
        <v>9</v>
      </c>
      <c r="K65" s="110">
        <v>10</v>
      </c>
      <c r="L65" s="110">
        <v>11</v>
      </c>
      <c r="M65" s="110">
        <v>12</v>
      </c>
      <c r="N65" s="110">
        <v>13</v>
      </c>
      <c r="O65" s="110">
        <v>14</v>
      </c>
      <c r="P65" s="110">
        <v>15</v>
      </c>
      <c r="Q65" s="110">
        <v>16</v>
      </c>
      <c r="R65" s="110">
        <v>17</v>
      </c>
      <c r="S65" s="110">
        <v>18</v>
      </c>
      <c r="T65" s="110">
        <v>19</v>
      </c>
      <c r="U65" s="110">
        <v>20</v>
      </c>
      <c r="V65" s="110">
        <v>21</v>
      </c>
      <c r="W65" s="110">
        <v>22</v>
      </c>
      <c r="X65" s="110">
        <v>23</v>
      </c>
      <c r="Y65" s="110">
        <v>24</v>
      </c>
      <c r="Z65" s="110">
        <v>25</v>
      </c>
      <c r="AA65" s="110">
        <v>26</v>
      </c>
      <c r="AB65" s="110">
        <v>27</v>
      </c>
      <c r="AC65" s="110">
        <v>28</v>
      </c>
      <c r="AD65" s="110">
        <v>29</v>
      </c>
      <c r="AE65" s="110">
        <v>30</v>
      </c>
      <c r="AF65" s="110"/>
      <c r="AG65" s="100" t="s">
        <v>10</v>
      </c>
    </row>
    <row r="66" spans="1:34">
      <c r="A66" s="100" t="s">
        <v>46</v>
      </c>
      <c r="AG66" s="100" t="s">
        <v>37</v>
      </c>
      <c r="AH66" s="100" t="s">
        <v>38</v>
      </c>
    </row>
    <row r="67" spans="1:34">
      <c r="A67" s="98" t="s">
        <v>32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0">
        <f>SUM(B67:AF67)</f>
        <v>0</v>
      </c>
      <c r="AH67" s="100">
        <f>AG67/1000</f>
        <v>0</v>
      </c>
    </row>
    <row r="68" spans="1:34">
      <c r="A68" s="98" t="s">
        <v>33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0">
        <f>SUM(B68:AF68)</f>
        <v>0</v>
      </c>
      <c r="AH68" s="100">
        <f>AG68/1000</f>
        <v>0</v>
      </c>
    </row>
    <row r="69" spans="1:34">
      <c r="A69" s="98" t="s">
        <v>34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0">
        <f>SUM(B69:AF69)</f>
        <v>0</v>
      </c>
      <c r="AH69" s="100">
        <f>AG69/1000</f>
        <v>0</v>
      </c>
    </row>
    <row r="70" spans="1:34">
      <c r="A70" s="99" t="s">
        <v>35</v>
      </c>
      <c r="B70" s="104">
        <f>SUM(B66:B69)</f>
        <v>0</v>
      </c>
      <c r="C70" s="104">
        <f>SUM(C66:C69)</f>
        <v>0</v>
      </c>
      <c r="D70" s="104">
        <f t="shared" ref="D70:AE70" si="8">SUM(D66:D69)</f>
        <v>0</v>
      </c>
      <c r="E70" s="104">
        <f t="shared" si="8"/>
        <v>0</v>
      </c>
      <c r="F70" s="104">
        <f t="shared" si="8"/>
        <v>0</v>
      </c>
      <c r="G70" s="104">
        <f t="shared" si="8"/>
        <v>0</v>
      </c>
      <c r="H70" s="104">
        <f t="shared" si="8"/>
        <v>0</v>
      </c>
      <c r="I70" s="104">
        <f t="shared" si="8"/>
        <v>0</v>
      </c>
      <c r="J70" s="104">
        <f t="shared" si="8"/>
        <v>0</v>
      </c>
      <c r="K70" s="104">
        <f t="shared" si="8"/>
        <v>0</v>
      </c>
      <c r="L70" s="104">
        <f t="shared" si="8"/>
        <v>0</v>
      </c>
      <c r="M70" s="104">
        <f t="shared" si="8"/>
        <v>0</v>
      </c>
      <c r="N70" s="104">
        <f t="shared" si="8"/>
        <v>0</v>
      </c>
      <c r="O70" s="104">
        <f t="shared" si="8"/>
        <v>0</v>
      </c>
      <c r="P70" s="104">
        <f t="shared" si="8"/>
        <v>0</v>
      </c>
      <c r="Q70" s="104">
        <f t="shared" si="8"/>
        <v>0</v>
      </c>
      <c r="R70" s="104">
        <f t="shared" si="8"/>
        <v>0</v>
      </c>
      <c r="S70" s="104">
        <f t="shared" si="8"/>
        <v>0</v>
      </c>
      <c r="T70" s="104">
        <f t="shared" si="8"/>
        <v>0</v>
      </c>
      <c r="U70" s="104">
        <f t="shared" si="8"/>
        <v>0</v>
      </c>
      <c r="V70" s="104">
        <f t="shared" si="8"/>
        <v>0</v>
      </c>
      <c r="W70" s="104">
        <f t="shared" si="8"/>
        <v>0</v>
      </c>
      <c r="X70" s="104">
        <f t="shared" si="8"/>
        <v>0</v>
      </c>
      <c r="Y70" s="104">
        <f t="shared" si="8"/>
        <v>0</v>
      </c>
      <c r="Z70" s="104">
        <f t="shared" si="8"/>
        <v>0</v>
      </c>
      <c r="AA70" s="104">
        <f t="shared" si="8"/>
        <v>0</v>
      </c>
      <c r="AB70" s="104">
        <f t="shared" si="8"/>
        <v>0</v>
      </c>
      <c r="AC70" s="104">
        <f t="shared" si="8"/>
        <v>0</v>
      </c>
      <c r="AD70" s="104">
        <f t="shared" si="8"/>
        <v>0</v>
      </c>
      <c r="AE70" s="104">
        <f t="shared" si="8"/>
        <v>0</v>
      </c>
      <c r="AF70" s="104"/>
      <c r="AH70" s="116"/>
    </row>
    <row r="72" spans="1:34">
      <c r="A72" s="118" t="s">
        <v>47</v>
      </c>
      <c r="B72" s="118">
        <v>1</v>
      </c>
      <c r="C72" s="118">
        <v>2</v>
      </c>
      <c r="D72" s="118">
        <v>3</v>
      </c>
      <c r="E72" s="118">
        <v>4</v>
      </c>
      <c r="F72" s="118">
        <v>5</v>
      </c>
      <c r="G72" s="118">
        <v>6</v>
      </c>
      <c r="H72" s="118">
        <v>7</v>
      </c>
      <c r="I72" s="118">
        <v>8</v>
      </c>
      <c r="J72" s="118">
        <v>9</v>
      </c>
      <c r="K72" s="118">
        <v>10</v>
      </c>
      <c r="L72" s="118">
        <v>11</v>
      </c>
      <c r="M72" s="118">
        <v>12</v>
      </c>
      <c r="N72" s="118">
        <v>13</v>
      </c>
      <c r="O72" s="118">
        <v>14</v>
      </c>
      <c r="P72" s="118">
        <v>15</v>
      </c>
      <c r="Q72" s="118">
        <v>16</v>
      </c>
      <c r="R72" s="118">
        <v>17</v>
      </c>
      <c r="S72" s="118">
        <v>18</v>
      </c>
      <c r="T72" s="118">
        <v>19</v>
      </c>
      <c r="U72" s="118">
        <v>20</v>
      </c>
      <c r="V72" s="118">
        <v>21</v>
      </c>
      <c r="W72" s="118">
        <v>22</v>
      </c>
      <c r="X72" s="118">
        <v>23</v>
      </c>
      <c r="Y72" s="118">
        <v>24</v>
      </c>
      <c r="Z72" s="118">
        <v>25</v>
      </c>
      <c r="AA72" s="118">
        <v>26</v>
      </c>
      <c r="AB72" s="118">
        <v>27</v>
      </c>
      <c r="AC72" s="118">
        <v>28</v>
      </c>
      <c r="AD72" s="118">
        <v>29</v>
      </c>
      <c r="AE72" s="118">
        <v>30</v>
      </c>
      <c r="AF72" s="118">
        <v>31</v>
      </c>
      <c r="AG72" s="100" t="s">
        <v>10</v>
      </c>
    </row>
    <row r="73" spans="1:34">
      <c r="A73" s="100" t="s">
        <v>47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0" t="s">
        <v>37</v>
      </c>
      <c r="AH73" s="100" t="s">
        <v>38</v>
      </c>
    </row>
    <row r="74" spans="1:34">
      <c r="A74" s="98" t="s">
        <v>32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0">
        <f>SUM(B74:AF74)</f>
        <v>0</v>
      </c>
      <c r="AH74" s="100">
        <f>AG74/1000</f>
        <v>0</v>
      </c>
    </row>
    <row r="75" spans="1:34">
      <c r="A75" s="98" t="s">
        <v>33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0">
        <f>SUM(B75:AF75)</f>
        <v>0</v>
      </c>
      <c r="AH75" s="100">
        <f>AG75/1000</f>
        <v>0</v>
      </c>
    </row>
    <row r="76" spans="1:34">
      <c r="A76" s="98" t="s">
        <v>34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0">
        <f>SUM(B76:AF76)</f>
        <v>0</v>
      </c>
      <c r="AH76" s="100">
        <f>AG76/1000</f>
        <v>0</v>
      </c>
    </row>
    <row r="77" spans="1:34">
      <c r="A77" s="99" t="s">
        <v>35</v>
      </c>
      <c r="B77" s="104">
        <f>SUM(B73:B76)</f>
        <v>0</v>
      </c>
      <c r="C77" s="104">
        <f>SUM(C73:C76)</f>
        <v>0</v>
      </c>
      <c r="D77" s="104">
        <f t="shared" ref="D77:AF77" si="9">SUM(D73:D76)</f>
        <v>0</v>
      </c>
      <c r="E77" s="104">
        <f t="shared" si="9"/>
        <v>0</v>
      </c>
      <c r="F77" s="104">
        <f t="shared" si="9"/>
        <v>0</v>
      </c>
      <c r="G77" s="104">
        <f t="shared" si="9"/>
        <v>0</v>
      </c>
      <c r="H77" s="104">
        <f t="shared" si="9"/>
        <v>0</v>
      </c>
      <c r="I77" s="104">
        <f t="shared" si="9"/>
        <v>0</v>
      </c>
      <c r="J77" s="104">
        <f t="shared" si="9"/>
        <v>0</v>
      </c>
      <c r="K77" s="104">
        <f t="shared" si="9"/>
        <v>0</v>
      </c>
      <c r="L77" s="104">
        <f t="shared" si="9"/>
        <v>0</v>
      </c>
      <c r="M77" s="104">
        <f t="shared" si="9"/>
        <v>0</v>
      </c>
      <c r="N77" s="104">
        <f t="shared" si="9"/>
        <v>0</v>
      </c>
      <c r="O77" s="104">
        <f t="shared" si="9"/>
        <v>0</v>
      </c>
      <c r="P77" s="104">
        <f t="shared" si="9"/>
        <v>0</v>
      </c>
      <c r="Q77" s="104">
        <f t="shared" si="9"/>
        <v>0</v>
      </c>
      <c r="R77" s="104">
        <f t="shared" si="9"/>
        <v>0</v>
      </c>
      <c r="S77" s="104">
        <f t="shared" si="9"/>
        <v>0</v>
      </c>
      <c r="T77" s="104">
        <f t="shared" si="9"/>
        <v>0</v>
      </c>
      <c r="U77" s="104">
        <f t="shared" si="9"/>
        <v>0</v>
      </c>
      <c r="V77" s="104">
        <f t="shared" si="9"/>
        <v>0</v>
      </c>
      <c r="W77" s="104">
        <f t="shared" si="9"/>
        <v>0</v>
      </c>
      <c r="X77" s="104">
        <f t="shared" si="9"/>
        <v>0</v>
      </c>
      <c r="Y77" s="104">
        <f t="shared" si="9"/>
        <v>0</v>
      </c>
      <c r="Z77" s="104">
        <f t="shared" si="9"/>
        <v>0</v>
      </c>
      <c r="AA77" s="104">
        <f t="shared" si="9"/>
        <v>0</v>
      </c>
      <c r="AB77" s="104">
        <f t="shared" si="9"/>
        <v>0</v>
      </c>
      <c r="AC77" s="104">
        <f t="shared" si="9"/>
        <v>0</v>
      </c>
      <c r="AD77" s="104">
        <f t="shared" si="9"/>
        <v>0</v>
      </c>
      <c r="AE77" s="104">
        <f t="shared" si="9"/>
        <v>0</v>
      </c>
      <c r="AF77" s="104">
        <f t="shared" si="9"/>
        <v>0</v>
      </c>
      <c r="AH77" s="116"/>
    </row>
    <row r="78" spans="1:34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</row>
    <row r="81" spans="1:34">
      <c r="A81" s="119" t="s">
        <v>48</v>
      </c>
      <c r="B81" s="119">
        <v>1</v>
      </c>
      <c r="C81" s="119">
        <v>2</v>
      </c>
      <c r="D81" s="119">
        <v>3</v>
      </c>
      <c r="E81" s="119">
        <v>4</v>
      </c>
      <c r="F81" s="119">
        <v>5</v>
      </c>
      <c r="G81" s="119">
        <v>6</v>
      </c>
      <c r="H81" s="119">
        <v>7</v>
      </c>
      <c r="I81" s="119">
        <v>8</v>
      </c>
      <c r="J81" s="119">
        <v>9</v>
      </c>
      <c r="K81" s="119">
        <v>10</v>
      </c>
      <c r="L81" s="119">
        <v>11</v>
      </c>
      <c r="M81" s="119">
        <v>12</v>
      </c>
      <c r="N81" s="119">
        <v>13</v>
      </c>
      <c r="O81" s="119">
        <v>14</v>
      </c>
      <c r="P81" s="119">
        <v>15</v>
      </c>
      <c r="Q81" s="119">
        <v>16</v>
      </c>
      <c r="R81" s="119">
        <v>17</v>
      </c>
      <c r="S81" s="119">
        <v>18</v>
      </c>
      <c r="T81" s="119">
        <v>19</v>
      </c>
      <c r="U81" s="119">
        <v>20</v>
      </c>
      <c r="V81" s="119">
        <v>21</v>
      </c>
      <c r="W81" s="119">
        <v>22</v>
      </c>
      <c r="X81" s="119">
        <v>23</v>
      </c>
      <c r="Y81" s="119">
        <v>24</v>
      </c>
      <c r="Z81" s="119">
        <v>25</v>
      </c>
      <c r="AA81" s="119">
        <v>26</v>
      </c>
      <c r="AB81" s="119">
        <v>27</v>
      </c>
      <c r="AC81" s="119">
        <v>28</v>
      </c>
      <c r="AD81" s="119">
        <v>29</v>
      </c>
      <c r="AE81" s="119">
        <v>30</v>
      </c>
      <c r="AF81" s="119"/>
      <c r="AG81" s="100" t="s">
        <v>10</v>
      </c>
    </row>
    <row r="82" spans="1:34">
      <c r="A82" s="100" t="s">
        <v>48</v>
      </c>
      <c r="AG82" s="100" t="s">
        <v>37</v>
      </c>
      <c r="AH82" s="100" t="s">
        <v>38</v>
      </c>
    </row>
    <row r="83" spans="1:34">
      <c r="A83" s="98" t="s">
        <v>32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0">
        <f>SUM(B83:AF83)</f>
        <v>0</v>
      </c>
      <c r="AH83" s="100">
        <f>AG83/1000</f>
        <v>0</v>
      </c>
    </row>
    <row r="84" spans="1:34">
      <c r="A84" s="98" t="s">
        <v>33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0">
        <f>SUM(B84:AF84)</f>
        <v>0</v>
      </c>
      <c r="AH84" s="100">
        <f>AG84/1000</f>
        <v>0</v>
      </c>
    </row>
    <row r="85" spans="1:34">
      <c r="A85" s="98" t="s">
        <v>34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0">
        <f>SUM(B85:AF85)</f>
        <v>0</v>
      </c>
      <c r="AH85" s="100">
        <f>AG85/1000</f>
        <v>0</v>
      </c>
    </row>
    <row r="86" spans="1:34">
      <c r="A86" s="99" t="s">
        <v>35</v>
      </c>
      <c r="B86" s="104">
        <f>SUM(B82:B85)</f>
        <v>0</v>
      </c>
      <c r="C86" s="104">
        <f>SUM(C82:C85)</f>
        <v>0</v>
      </c>
      <c r="D86" s="104">
        <f t="shared" ref="D86:AE86" si="10">SUM(D82:D85)</f>
        <v>0</v>
      </c>
      <c r="E86" s="104">
        <f t="shared" si="10"/>
        <v>0</v>
      </c>
      <c r="F86" s="104">
        <f t="shared" si="10"/>
        <v>0</v>
      </c>
      <c r="G86" s="104">
        <f t="shared" si="10"/>
        <v>0</v>
      </c>
      <c r="H86" s="104">
        <f t="shared" si="10"/>
        <v>0</v>
      </c>
      <c r="I86" s="104">
        <f t="shared" si="10"/>
        <v>0</v>
      </c>
      <c r="J86" s="104">
        <f t="shared" si="10"/>
        <v>0</v>
      </c>
      <c r="K86" s="104">
        <f t="shared" si="10"/>
        <v>0</v>
      </c>
      <c r="L86" s="104">
        <f t="shared" si="10"/>
        <v>0</v>
      </c>
      <c r="M86" s="104">
        <f t="shared" si="10"/>
        <v>0</v>
      </c>
      <c r="N86" s="104">
        <f t="shared" si="10"/>
        <v>0</v>
      </c>
      <c r="O86" s="104">
        <f t="shared" si="10"/>
        <v>0</v>
      </c>
      <c r="P86" s="104">
        <f t="shared" si="10"/>
        <v>0</v>
      </c>
      <c r="Q86" s="104">
        <f t="shared" si="10"/>
        <v>0</v>
      </c>
      <c r="R86" s="104">
        <f t="shared" si="10"/>
        <v>0</v>
      </c>
      <c r="S86" s="104">
        <f t="shared" si="10"/>
        <v>0</v>
      </c>
      <c r="T86" s="104">
        <f t="shared" si="10"/>
        <v>0</v>
      </c>
      <c r="U86" s="104">
        <f t="shared" si="10"/>
        <v>0</v>
      </c>
      <c r="V86" s="104">
        <f t="shared" si="10"/>
        <v>0</v>
      </c>
      <c r="W86" s="104">
        <f t="shared" si="10"/>
        <v>0</v>
      </c>
      <c r="X86" s="104">
        <f t="shared" si="10"/>
        <v>0</v>
      </c>
      <c r="Y86" s="104">
        <f t="shared" si="10"/>
        <v>0</v>
      </c>
      <c r="Z86" s="104">
        <f t="shared" si="10"/>
        <v>0</v>
      </c>
      <c r="AA86" s="104">
        <f t="shared" si="10"/>
        <v>0</v>
      </c>
      <c r="AB86" s="104">
        <f t="shared" si="10"/>
        <v>0</v>
      </c>
      <c r="AC86" s="104">
        <f t="shared" si="10"/>
        <v>0</v>
      </c>
      <c r="AD86" s="104">
        <f t="shared" si="10"/>
        <v>0</v>
      </c>
      <c r="AE86" s="104">
        <f t="shared" si="10"/>
        <v>0</v>
      </c>
      <c r="AF86" s="104"/>
      <c r="AH86" s="116"/>
    </row>
    <row r="89" spans="1:34">
      <c r="A89" s="120" t="s">
        <v>49</v>
      </c>
      <c r="B89" s="110">
        <v>1</v>
      </c>
      <c r="C89" s="110">
        <v>2</v>
      </c>
      <c r="D89" s="110">
        <v>3</v>
      </c>
      <c r="E89" s="110">
        <v>4</v>
      </c>
      <c r="F89" s="110">
        <v>5</v>
      </c>
      <c r="G89" s="110">
        <v>6</v>
      </c>
      <c r="H89" s="110">
        <v>7</v>
      </c>
      <c r="I89" s="110">
        <v>8</v>
      </c>
      <c r="J89" s="110">
        <v>9</v>
      </c>
      <c r="K89" s="110">
        <v>10</v>
      </c>
      <c r="L89" s="110">
        <v>11</v>
      </c>
      <c r="M89" s="110">
        <v>12</v>
      </c>
      <c r="N89" s="110">
        <v>13</v>
      </c>
      <c r="O89" s="110">
        <v>14</v>
      </c>
      <c r="P89" s="110">
        <v>15</v>
      </c>
      <c r="Q89" s="110">
        <v>16</v>
      </c>
      <c r="R89" s="110">
        <v>17</v>
      </c>
      <c r="S89" s="110">
        <v>18</v>
      </c>
      <c r="T89" s="110">
        <v>19</v>
      </c>
      <c r="U89" s="110">
        <v>20</v>
      </c>
      <c r="V89" s="110">
        <v>21</v>
      </c>
      <c r="W89" s="110">
        <v>22</v>
      </c>
      <c r="X89" s="110">
        <v>23</v>
      </c>
      <c r="Y89" s="110">
        <v>24</v>
      </c>
      <c r="Z89" s="110">
        <v>25</v>
      </c>
      <c r="AA89" s="110">
        <v>26</v>
      </c>
      <c r="AB89" s="110">
        <v>27</v>
      </c>
      <c r="AC89" s="110">
        <v>28</v>
      </c>
      <c r="AD89" s="110">
        <v>29</v>
      </c>
      <c r="AE89" s="110">
        <v>30</v>
      </c>
      <c r="AF89" s="110">
        <v>31</v>
      </c>
      <c r="AG89" s="100" t="s">
        <v>10</v>
      </c>
    </row>
    <row r="90" spans="1:34">
      <c r="A90" s="100" t="s">
        <v>49</v>
      </c>
      <c r="AG90" s="100" t="s">
        <v>37</v>
      </c>
      <c r="AH90" s="100" t="s">
        <v>38</v>
      </c>
    </row>
    <row r="91" spans="1:34">
      <c r="A91" s="98" t="s">
        <v>32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0">
        <f>SUM(B91:AF91)</f>
        <v>0</v>
      </c>
      <c r="AH91" s="100">
        <f>AG91/1000</f>
        <v>0</v>
      </c>
    </row>
    <row r="92" spans="1:34">
      <c r="A92" s="98" t="s">
        <v>33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0">
        <f>SUM(B92:AF92)</f>
        <v>0</v>
      </c>
      <c r="AH92" s="100">
        <f>AG92/1000</f>
        <v>0</v>
      </c>
    </row>
    <row r="93" spans="1:34">
      <c r="A93" s="98" t="s">
        <v>34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0">
        <f>SUM(B93:AF93)</f>
        <v>0</v>
      </c>
      <c r="AH93" s="100">
        <f>AG93/1000</f>
        <v>0</v>
      </c>
    </row>
    <row r="94" spans="1:34">
      <c r="A94" s="99" t="s">
        <v>35</v>
      </c>
      <c r="B94" s="104">
        <f>SUM(B90:B93)</f>
        <v>0</v>
      </c>
      <c r="C94" s="104">
        <f>SUM(C90:C93)</f>
        <v>0</v>
      </c>
      <c r="D94" s="104">
        <f t="shared" ref="D94:AF94" si="11">SUM(D90:D93)</f>
        <v>0</v>
      </c>
      <c r="E94" s="104">
        <f t="shared" si="11"/>
        <v>0</v>
      </c>
      <c r="F94" s="104">
        <f t="shared" si="11"/>
        <v>0</v>
      </c>
      <c r="G94" s="104">
        <f t="shared" si="11"/>
        <v>0</v>
      </c>
      <c r="H94" s="104">
        <f t="shared" si="11"/>
        <v>0</v>
      </c>
      <c r="I94" s="104">
        <f t="shared" si="11"/>
        <v>0</v>
      </c>
      <c r="J94" s="104">
        <f t="shared" si="11"/>
        <v>0</v>
      </c>
      <c r="K94" s="104">
        <f t="shared" si="11"/>
        <v>0</v>
      </c>
      <c r="L94" s="104">
        <f t="shared" si="11"/>
        <v>0</v>
      </c>
      <c r="M94" s="104">
        <f t="shared" si="11"/>
        <v>0</v>
      </c>
      <c r="N94" s="104">
        <f t="shared" si="11"/>
        <v>0</v>
      </c>
      <c r="O94" s="104">
        <f t="shared" si="11"/>
        <v>0</v>
      </c>
      <c r="P94" s="104">
        <f t="shared" si="11"/>
        <v>0</v>
      </c>
      <c r="Q94" s="104">
        <f t="shared" si="11"/>
        <v>0</v>
      </c>
      <c r="R94" s="104">
        <f t="shared" si="11"/>
        <v>0</v>
      </c>
      <c r="S94" s="104">
        <f t="shared" si="11"/>
        <v>0</v>
      </c>
      <c r="T94" s="104">
        <f t="shared" si="11"/>
        <v>0</v>
      </c>
      <c r="U94" s="104">
        <f t="shared" si="11"/>
        <v>0</v>
      </c>
      <c r="V94" s="104">
        <f t="shared" si="11"/>
        <v>0</v>
      </c>
      <c r="W94" s="104">
        <f t="shared" si="11"/>
        <v>0</v>
      </c>
      <c r="X94" s="104">
        <f t="shared" si="11"/>
        <v>0</v>
      </c>
      <c r="Y94" s="104">
        <f t="shared" si="11"/>
        <v>0</v>
      </c>
      <c r="Z94" s="104">
        <f t="shared" si="11"/>
        <v>0</v>
      </c>
      <c r="AA94" s="104">
        <f t="shared" si="11"/>
        <v>0</v>
      </c>
      <c r="AB94" s="104">
        <f t="shared" si="11"/>
        <v>0</v>
      </c>
      <c r="AC94" s="104">
        <f t="shared" si="11"/>
        <v>0</v>
      </c>
      <c r="AD94" s="104">
        <f t="shared" si="11"/>
        <v>0</v>
      </c>
      <c r="AE94" s="104">
        <f t="shared" si="11"/>
        <v>0</v>
      </c>
      <c r="AF94" s="104">
        <f t="shared" si="11"/>
        <v>0</v>
      </c>
      <c r="AH94" s="116"/>
    </row>
  </sheetData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111"/>
  <sheetViews>
    <sheetView showGridLines="0" topLeftCell="A37" zoomScale="85" zoomScaleNormal="85" workbookViewId="0">
      <pane xSplit="1" topLeftCell="B1" activePane="topRight" state="frozen"/>
      <selection pane="topRight" activeCell="K48" sqref="K48"/>
    </sheetView>
  </sheetViews>
  <sheetFormatPr defaultColWidth="9.140625" defaultRowHeight="15"/>
  <cols>
    <col min="1" max="1" width="21.85546875" customWidth="1"/>
    <col min="2" max="2" width="14.5703125" customWidth="1"/>
    <col min="3" max="9" width="10.140625" customWidth="1"/>
    <col min="10" max="10" width="14.5703125" customWidth="1"/>
    <col min="11" max="11" width="11.28515625" customWidth="1"/>
    <col min="12" max="17" width="10.140625" customWidth="1"/>
    <col min="18" max="18" width="14.5703125" customWidth="1"/>
    <col min="19" max="19" width="10.85546875" customWidth="1"/>
    <col min="20" max="21" width="10.140625" customWidth="1"/>
    <col min="22" max="22" width="12.7109375" customWidth="1"/>
    <col min="23" max="25" width="10.140625" customWidth="1"/>
    <col min="26" max="26" width="14.5703125" customWidth="1"/>
    <col min="27" max="27" width="10.140625" customWidth="1"/>
    <col min="28" max="28" width="11.42578125" customWidth="1"/>
    <col min="29" max="29" width="11.28515625" customWidth="1"/>
    <col min="30" max="30" width="10.5703125" customWidth="1"/>
    <col min="31" max="32" width="11.28515625" customWidth="1"/>
    <col min="33" max="33" width="10.42578125" customWidth="1"/>
    <col min="34" max="34" width="16.140625" customWidth="1"/>
    <col min="35" max="36" width="11.28515625" customWidth="1"/>
    <col min="37" max="37" width="11.5703125" customWidth="1"/>
    <col min="41" max="41" width="12.28515625" bestFit="1" customWidth="1"/>
    <col min="42" max="43" width="10.5703125" bestFit="1" customWidth="1"/>
  </cols>
  <sheetData>
    <row r="1" spans="1:43">
      <c r="A1" s="174" t="s">
        <v>105</v>
      </c>
    </row>
    <row r="2" spans="1:43">
      <c r="A2" s="174" t="s">
        <v>106</v>
      </c>
    </row>
    <row r="3" spans="1:43">
      <c r="A3" s="48"/>
    </row>
    <row r="4" spans="1:43" ht="15.75" thickBot="1">
      <c r="A4" s="48" t="s">
        <v>1</v>
      </c>
      <c r="B4" s="60" t="s">
        <v>3</v>
      </c>
      <c r="C4" s="60" t="s">
        <v>4</v>
      </c>
      <c r="D4" s="60" t="s">
        <v>4</v>
      </c>
      <c r="E4" s="60" t="s">
        <v>5</v>
      </c>
      <c r="F4" s="60" t="s">
        <v>6</v>
      </c>
      <c r="G4" s="60" t="s">
        <v>7</v>
      </c>
      <c r="H4" s="60" t="s">
        <v>2</v>
      </c>
      <c r="I4" s="60"/>
      <c r="J4" s="60" t="s">
        <v>3</v>
      </c>
      <c r="K4" s="60" t="s">
        <v>4</v>
      </c>
      <c r="L4" s="60" t="s">
        <v>4</v>
      </c>
      <c r="M4" s="60" t="s">
        <v>5</v>
      </c>
      <c r="N4" s="60" t="s">
        <v>6</v>
      </c>
      <c r="O4" s="60" t="s">
        <v>7</v>
      </c>
      <c r="P4" s="60" t="s">
        <v>2</v>
      </c>
      <c r="Q4" s="60"/>
      <c r="R4" s="60" t="s">
        <v>3</v>
      </c>
      <c r="S4" s="60" t="s">
        <v>4</v>
      </c>
      <c r="T4" s="60" t="s">
        <v>4</v>
      </c>
      <c r="U4" s="60" t="s">
        <v>5</v>
      </c>
      <c r="V4" s="60" t="s">
        <v>6</v>
      </c>
      <c r="W4" s="60" t="s">
        <v>7</v>
      </c>
      <c r="X4" s="60" t="s">
        <v>2</v>
      </c>
      <c r="Y4" s="60"/>
      <c r="Z4" s="60" t="s">
        <v>3</v>
      </c>
      <c r="AA4" s="60" t="s">
        <v>4</v>
      </c>
      <c r="AB4" s="60" t="s">
        <v>4</v>
      </c>
      <c r="AC4" s="60" t="s">
        <v>5</v>
      </c>
      <c r="AD4" s="60" t="s">
        <v>6</v>
      </c>
      <c r="AE4" s="60" t="s">
        <v>7</v>
      </c>
      <c r="AF4" s="60" t="s">
        <v>2</v>
      </c>
      <c r="AG4" s="60"/>
      <c r="AH4" s="60" t="s">
        <v>3</v>
      </c>
      <c r="AI4" s="60" t="s">
        <v>4</v>
      </c>
      <c r="AJ4" s="60" t="s">
        <v>4</v>
      </c>
      <c r="AK4" s="60" t="s">
        <v>5</v>
      </c>
      <c r="AL4" s="60" t="s">
        <v>6</v>
      </c>
      <c r="AM4" s="60" t="s">
        <v>7</v>
      </c>
      <c r="AN4" s="60" t="s">
        <v>2</v>
      </c>
      <c r="AO4" s="173" t="s">
        <v>3</v>
      </c>
      <c r="AP4" s="17"/>
    </row>
    <row r="5" spans="1:43" ht="15.75" thickBot="1">
      <c r="A5" s="61" t="s">
        <v>8</v>
      </c>
      <c r="B5" s="64"/>
      <c r="C5" s="65"/>
      <c r="D5" s="65"/>
      <c r="E5" s="65"/>
      <c r="F5" s="66"/>
      <c r="G5" s="66">
        <v>44562</v>
      </c>
      <c r="H5" s="66">
        <v>44563</v>
      </c>
      <c r="I5" s="63" t="s">
        <v>9</v>
      </c>
      <c r="J5" s="66">
        <v>44564</v>
      </c>
      <c r="K5" s="66">
        <v>44565</v>
      </c>
      <c r="L5" s="66">
        <v>44566</v>
      </c>
      <c r="M5" s="66">
        <v>44567</v>
      </c>
      <c r="N5" s="66">
        <v>44568</v>
      </c>
      <c r="O5" s="66">
        <v>44569</v>
      </c>
      <c r="P5" s="66">
        <v>44570</v>
      </c>
      <c r="Q5" s="63" t="s">
        <v>9</v>
      </c>
      <c r="R5" s="66">
        <v>44571</v>
      </c>
      <c r="S5" s="66">
        <v>44572</v>
      </c>
      <c r="T5" s="66">
        <v>44573</v>
      </c>
      <c r="U5" s="66">
        <v>44574</v>
      </c>
      <c r="V5" s="66">
        <v>44575</v>
      </c>
      <c r="W5" s="66">
        <v>44576</v>
      </c>
      <c r="X5" s="66">
        <v>44577</v>
      </c>
      <c r="Y5" s="63" t="s">
        <v>9</v>
      </c>
      <c r="Z5" s="66">
        <v>44578</v>
      </c>
      <c r="AA5" s="66">
        <v>44579</v>
      </c>
      <c r="AB5" s="66">
        <v>44580</v>
      </c>
      <c r="AC5" s="66">
        <v>44581</v>
      </c>
      <c r="AD5" s="66">
        <v>44582</v>
      </c>
      <c r="AE5" s="66">
        <v>44583</v>
      </c>
      <c r="AF5" s="66">
        <v>44584</v>
      </c>
      <c r="AG5" s="63" t="s">
        <v>9</v>
      </c>
      <c r="AH5" s="66">
        <v>44585</v>
      </c>
      <c r="AI5" s="66">
        <v>44586</v>
      </c>
      <c r="AJ5" s="66">
        <v>44587</v>
      </c>
      <c r="AK5" s="66">
        <v>44588</v>
      </c>
      <c r="AL5" s="66">
        <v>44589</v>
      </c>
      <c r="AM5" s="66">
        <v>44590</v>
      </c>
      <c r="AN5" s="66">
        <v>44591</v>
      </c>
      <c r="AO5" s="66">
        <v>44592</v>
      </c>
      <c r="AP5" s="63" t="s">
        <v>9</v>
      </c>
      <c r="AQ5" s="90" t="s">
        <v>10</v>
      </c>
    </row>
    <row r="6" spans="1:43">
      <c r="A6" s="67" t="s">
        <v>11</v>
      </c>
      <c r="B6" s="69"/>
      <c r="C6" s="70"/>
      <c r="D6" s="70"/>
      <c r="E6" s="70"/>
      <c r="F6" s="70"/>
      <c r="G6" s="70"/>
      <c r="H6" s="70"/>
      <c r="I6" s="84">
        <f>SUM(B6:H6)</f>
        <v>0</v>
      </c>
      <c r="J6" s="70">
        <v>64574</v>
      </c>
      <c r="K6" s="70">
        <v>33424</v>
      </c>
      <c r="L6" s="70">
        <v>72466</v>
      </c>
      <c r="M6" s="70">
        <v>95207</v>
      </c>
      <c r="N6" s="70"/>
      <c r="O6" s="70"/>
      <c r="P6" s="70"/>
      <c r="Q6" s="84">
        <f>SUM(J6:P6)</f>
        <v>265671</v>
      </c>
      <c r="R6" s="70">
        <v>75878</v>
      </c>
      <c r="S6" s="70">
        <v>129464</v>
      </c>
      <c r="T6" s="70">
        <v>113598</v>
      </c>
      <c r="U6" s="70">
        <v>66210</v>
      </c>
      <c r="V6" s="70">
        <v>58006</v>
      </c>
      <c r="W6" s="70">
        <v>108509</v>
      </c>
      <c r="X6" s="70">
        <v>37211</v>
      </c>
      <c r="Y6" s="84">
        <f>SUM(R6:X6)</f>
        <v>588876</v>
      </c>
      <c r="Z6" s="70"/>
      <c r="AA6" s="70">
        <v>82268</v>
      </c>
      <c r="AB6" s="70">
        <v>107099</v>
      </c>
      <c r="AC6" s="70">
        <v>92049</v>
      </c>
      <c r="AD6" s="70"/>
      <c r="AE6" s="70"/>
      <c r="AF6" s="70"/>
      <c r="AG6" s="84">
        <f>SUM(Z6:AF6)</f>
        <v>281416</v>
      </c>
      <c r="AH6" s="70">
        <v>37537</v>
      </c>
      <c r="AI6" s="70">
        <v>77377</v>
      </c>
      <c r="AJ6" s="70">
        <v>139216</v>
      </c>
      <c r="AK6" s="70">
        <v>54053</v>
      </c>
      <c r="AL6" s="70">
        <v>54273</v>
      </c>
      <c r="AM6" s="70"/>
      <c r="AN6" s="70"/>
      <c r="AO6" s="70">
        <v>73140</v>
      </c>
      <c r="AP6" s="84">
        <f>SUM(AH6:AO6)</f>
        <v>435596</v>
      </c>
      <c r="AQ6" s="91">
        <f>SUM(Y6,Q6,I6,AG6,AP6)</f>
        <v>1571559</v>
      </c>
    </row>
    <row r="7" spans="1:43">
      <c r="A7" s="67" t="s">
        <v>12</v>
      </c>
      <c r="B7" s="69"/>
      <c r="C7" s="70"/>
      <c r="D7" s="70"/>
      <c r="E7" s="70"/>
      <c r="F7" s="70"/>
      <c r="G7" s="70"/>
      <c r="H7" s="70"/>
      <c r="I7" s="84">
        <f>SUM(B7:H7)</f>
        <v>0</v>
      </c>
      <c r="J7" s="70"/>
      <c r="K7" s="70"/>
      <c r="L7" s="70"/>
      <c r="M7" s="70"/>
      <c r="N7" s="70"/>
      <c r="O7" s="70"/>
      <c r="P7" s="70"/>
      <c r="Q7" s="84">
        <f>SUM(J7:P7)</f>
        <v>0</v>
      </c>
      <c r="R7" s="70"/>
      <c r="S7" s="70"/>
      <c r="T7" s="70"/>
      <c r="U7" s="70"/>
      <c r="V7" s="70"/>
      <c r="W7" s="70"/>
      <c r="X7" s="70"/>
      <c r="Y7" s="84">
        <f>SUM(R7:X7)</f>
        <v>0</v>
      </c>
      <c r="Z7" s="70"/>
      <c r="AA7" s="70"/>
      <c r="AB7" s="70"/>
      <c r="AC7" s="70"/>
      <c r="AD7" s="70"/>
      <c r="AE7" s="70"/>
      <c r="AF7" s="70"/>
      <c r="AG7" s="84">
        <f>SUM(Z7:AF7)</f>
        <v>0</v>
      </c>
      <c r="AH7" s="70"/>
      <c r="AI7" s="70"/>
      <c r="AJ7" s="70"/>
      <c r="AK7" s="70"/>
      <c r="AL7" s="70"/>
      <c r="AM7" s="70"/>
      <c r="AN7" s="70"/>
      <c r="AO7" s="70"/>
      <c r="AP7" s="84">
        <f>SUM(AH7:AN7)</f>
        <v>0</v>
      </c>
      <c r="AQ7" s="91">
        <f t="shared" ref="AQ7:AQ8" si="0">SUM(Y7,Q7,I7,AG7,AP7)</f>
        <v>0</v>
      </c>
    </row>
    <row r="8" spans="1:43" ht="15.75" thickBot="1">
      <c r="A8" s="71" t="s">
        <v>13</v>
      </c>
      <c r="B8" s="70"/>
      <c r="C8" s="70"/>
      <c r="D8" s="70"/>
      <c r="E8" s="70"/>
      <c r="F8" s="70">
        <f>'P2'!B6</f>
        <v>0</v>
      </c>
      <c r="G8" s="70">
        <f>'P2'!C6</f>
        <v>0</v>
      </c>
      <c r="H8" s="70">
        <f>'P2'!D6</f>
        <v>0</v>
      </c>
      <c r="I8" s="84">
        <f>SUM(B8:H8)</f>
        <v>0</v>
      </c>
      <c r="J8" s="70"/>
      <c r="K8" s="70"/>
      <c r="L8" s="70"/>
      <c r="M8" s="70"/>
      <c r="N8" s="70"/>
      <c r="O8" s="70"/>
      <c r="P8" s="70"/>
      <c r="Q8" s="84">
        <f>SUM(J8:P8)</f>
        <v>0</v>
      </c>
      <c r="R8" s="70"/>
      <c r="S8" s="70"/>
      <c r="T8" s="70"/>
      <c r="U8" s="70"/>
      <c r="V8" s="70"/>
      <c r="W8" s="70"/>
      <c r="X8" s="70"/>
      <c r="Y8" s="84">
        <f>SUM(R8:X8)</f>
        <v>0</v>
      </c>
      <c r="Z8" s="70"/>
      <c r="AA8" s="70"/>
      <c r="AB8" s="70"/>
      <c r="AC8" s="70"/>
      <c r="AD8" s="70"/>
      <c r="AE8" s="70"/>
      <c r="AF8" s="70"/>
      <c r="AG8" s="84">
        <f>SUM(Z8:AF8)</f>
        <v>0</v>
      </c>
      <c r="AH8" s="70"/>
      <c r="AI8" s="70"/>
      <c r="AJ8" s="70"/>
      <c r="AK8" s="70"/>
      <c r="AL8" s="70"/>
      <c r="AM8" s="70"/>
      <c r="AN8" s="70"/>
      <c r="AO8" s="70"/>
      <c r="AP8" s="84">
        <f>SUM(AH8:AN8)</f>
        <v>0</v>
      </c>
      <c r="AQ8" s="91">
        <f t="shared" si="0"/>
        <v>0</v>
      </c>
    </row>
    <row r="9" spans="1:43" ht="15.75" thickBot="1">
      <c r="A9" s="61" t="s">
        <v>15</v>
      </c>
      <c r="B9" s="74" t="e">
        <f t="shared" ref="B9:AN9" si="1">B8/B6</f>
        <v>#DIV/0!</v>
      </c>
      <c r="C9" s="74" t="e">
        <f t="shared" si="1"/>
        <v>#DIV/0!</v>
      </c>
      <c r="D9" s="74" t="e">
        <f t="shared" si="1"/>
        <v>#DIV/0!</v>
      </c>
      <c r="E9" s="74" t="e">
        <f t="shared" si="1"/>
        <v>#DIV/0!</v>
      </c>
      <c r="F9" s="74" t="e">
        <f t="shared" si="1"/>
        <v>#DIV/0!</v>
      </c>
      <c r="G9" s="74" t="e">
        <f t="shared" si="1"/>
        <v>#DIV/0!</v>
      </c>
      <c r="H9" s="74" t="e">
        <f t="shared" si="1"/>
        <v>#DIV/0!</v>
      </c>
      <c r="I9" s="73" t="e">
        <f t="shared" si="1"/>
        <v>#DIV/0!</v>
      </c>
      <c r="J9" s="74">
        <f t="shared" si="1"/>
        <v>0</v>
      </c>
      <c r="K9" s="74">
        <f t="shared" si="1"/>
        <v>0</v>
      </c>
      <c r="L9" s="74">
        <f t="shared" si="1"/>
        <v>0</v>
      </c>
      <c r="M9" s="74">
        <f t="shared" si="1"/>
        <v>0</v>
      </c>
      <c r="N9" s="74" t="e">
        <f t="shared" si="1"/>
        <v>#DIV/0!</v>
      </c>
      <c r="O9" s="74" t="e">
        <f t="shared" si="1"/>
        <v>#DIV/0!</v>
      </c>
      <c r="P9" s="74" t="e">
        <f t="shared" si="1"/>
        <v>#DIV/0!</v>
      </c>
      <c r="Q9" s="73">
        <f t="shared" si="1"/>
        <v>0</v>
      </c>
      <c r="R9" s="74">
        <f t="shared" si="1"/>
        <v>0</v>
      </c>
      <c r="S9" s="74">
        <f t="shared" si="1"/>
        <v>0</v>
      </c>
      <c r="T9" s="74">
        <f t="shared" si="1"/>
        <v>0</v>
      </c>
      <c r="U9" s="74">
        <f t="shared" si="1"/>
        <v>0</v>
      </c>
      <c r="V9" s="74">
        <f t="shared" si="1"/>
        <v>0</v>
      </c>
      <c r="W9" s="74">
        <f t="shared" si="1"/>
        <v>0</v>
      </c>
      <c r="X9" s="74">
        <f t="shared" si="1"/>
        <v>0</v>
      </c>
      <c r="Y9" s="73">
        <f t="shared" si="1"/>
        <v>0</v>
      </c>
      <c r="Z9" s="74" t="e">
        <f t="shared" si="1"/>
        <v>#DIV/0!</v>
      </c>
      <c r="AA9" s="74">
        <f t="shared" si="1"/>
        <v>0</v>
      </c>
      <c r="AB9" s="74">
        <f t="shared" si="1"/>
        <v>0</v>
      </c>
      <c r="AC9" s="74">
        <f t="shared" si="1"/>
        <v>0</v>
      </c>
      <c r="AD9" s="74" t="e">
        <f t="shared" si="1"/>
        <v>#DIV/0!</v>
      </c>
      <c r="AE9" s="74" t="e">
        <f t="shared" si="1"/>
        <v>#DIV/0!</v>
      </c>
      <c r="AF9" s="74" t="e">
        <f t="shared" si="1"/>
        <v>#DIV/0!</v>
      </c>
      <c r="AG9" s="73">
        <f t="shared" si="1"/>
        <v>0</v>
      </c>
      <c r="AH9" s="74">
        <f t="shared" si="1"/>
        <v>0</v>
      </c>
      <c r="AI9" s="74">
        <f t="shared" si="1"/>
        <v>0</v>
      </c>
      <c r="AJ9" s="74">
        <f t="shared" si="1"/>
        <v>0</v>
      </c>
      <c r="AK9" s="74">
        <f t="shared" si="1"/>
        <v>0</v>
      </c>
      <c r="AL9" s="74">
        <f t="shared" si="1"/>
        <v>0</v>
      </c>
      <c r="AM9" s="74" t="e">
        <f t="shared" si="1"/>
        <v>#DIV/0!</v>
      </c>
      <c r="AN9" s="74" t="e">
        <f t="shared" si="1"/>
        <v>#DIV/0!</v>
      </c>
      <c r="AO9" s="74">
        <f t="shared" ref="AO9" si="2">AO8/AO6</f>
        <v>0</v>
      </c>
      <c r="AP9" s="73">
        <f>AP8/AP6</f>
        <v>0</v>
      </c>
      <c r="AQ9" s="92">
        <f>AQ8/AQ6</f>
        <v>0</v>
      </c>
    </row>
    <row r="10" spans="1:43">
      <c r="A10" s="75"/>
      <c r="B10" s="76"/>
      <c r="C10" s="76"/>
      <c r="D10" s="76"/>
      <c r="E10" s="76"/>
      <c r="F10" s="76"/>
      <c r="G10" s="85"/>
      <c r="H10" s="76"/>
      <c r="I10" s="75"/>
      <c r="J10" s="76"/>
      <c r="K10" s="76"/>
      <c r="L10" s="76"/>
      <c r="M10" s="76"/>
      <c r="N10" s="76"/>
      <c r="O10" s="76"/>
      <c r="P10" s="87"/>
      <c r="Q10" s="75"/>
      <c r="R10" s="88"/>
      <c r="S10" s="88"/>
      <c r="T10" s="88"/>
      <c r="U10" s="88"/>
      <c r="V10" s="88"/>
      <c r="W10" s="88"/>
      <c r="X10" s="88"/>
      <c r="Y10" s="75"/>
      <c r="Z10" s="87"/>
      <c r="AA10" s="76"/>
      <c r="AB10" s="76"/>
      <c r="AC10" s="76"/>
      <c r="AD10" s="76"/>
      <c r="AE10" s="76"/>
      <c r="AF10" s="76"/>
      <c r="AG10" s="75"/>
      <c r="AH10" s="76"/>
      <c r="AI10" s="87"/>
      <c r="AJ10" s="88"/>
      <c r="AK10" s="88"/>
      <c r="AL10" s="88"/>
      <c r="AM10" s="88"/>
      <c r="AN10" s="88"/>
      <c r="AP10" s="75"/>
      <c r="AQ10" s="17"/>
    </row>
    <row r="11" spans="1:43" s="57" customFormat="1">
      <c r="A11" s="77"/>
      <c r="B11" s="79"/>
      <c r="C11" s="79"/>
      <c r="D11" s="79"/>
      <c r="E11" s="79"/>
      <c r="F11" s="79"/>
      <c r="G11" s="86"/>
      <c r="H11" s="79"/>
      <c r="I11" s="78"/>
      <c r="J11" s="79"/>
      <c r="K11" s="79"/>
      <c r="L11" s="79"/>
      <c r="M11" s="79"/>
      <c r="N11" s="79">
        <f>'[1]JULIO  2021'!$F$42</f>
        <v>1900</v>
      </c>
      <c r="O11" s="79"/>
      <c r="P11" s="86"/>
      <c r="Q11" s="78"/>
      <c r="R11" s="79"/>
      <c r="S11" s="79">
        <f>'[1]JULIO  2021'!$F$53</f>
        <v>2280</v>
      </c>
      <c r="T11" s="79">
        <f>'[1]JULIO  2021'!$F$55</f>
        <v>2970</v>
      </c>
      <c r="U11" s="79"/>
      <c r="V11" s="79">
        <f>'[1]JULIO  2021'!$F$71</f>
        <v>3720</v>
      </c>
      <c r="W11" s="79"/>
      <c r="X11" s="79"/>
      <c r="Y11" s="78"/>
      <c r="Z11" s="86"/>
      <c r="AA11" s="79"/>
      <c r="AB11" s="79"/>
      <c r="AC11" s="79"/>
      <c r="AD11" s="79"/>
      <c r="AE11" s="79"/>
      <c r="AF11" s="79"/>
      <c r="AG11" s="78"/>
      <c r="AH11" s="79"/>
      <c r="AI11" s="86"/>
      <c r="AJ11" s="79"/>
      <c r="AK11" s="79"/>
      <c r="AL11" s="79"/>
      <c r="AM11" s="79"/>
      <c r="AN11" s="79"/>
      <c r="AP11" s="93" t="s">
        <v>16</v>
      </c>
      <c r="AQ11" s="18"/>
    </row>
    <row r="12" spans="1:43" s="57" customFormat="1">
      <c r="C12" s="81"/>
      <c r="F12" s="81"/>
      <c r="G12" s="81"/>
      <c r="H12" s="81"/>
      <c r="I12" s="80"/>
      <c r="J12" s="81"/>
      <c r="K12" s="81"/>
      <c r="N12" s="81"/>
      <c r="O12" s="81"/>
      <c r="Q12" s="80"/>
      <c r="Y12" s="80"/>
      <c r="AG12" s="80"/>
      <c r="AL12" s="89"/>
      <c r="AP12" s="94" t="s">
        <v>17</v>
      </c>
      <c r="AQ12" s="95"/>
    </row>
    <row r="13" spans="1:43" ht="15.75" thickBot="1">
      <c r="A13" s="48" t="s">
        <v>18</v>
      </c>
      <c r="B13" s="60" t="s">
        <v>3</v>
      </c>
      <c r="C13" s="60" t="s">
        <v>4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2</v>
      </c>
      <c r="I13" s="60"/>
      <c r="J13" s="60" t="s">
        <v>3</v>
      </c>
      <c r="K13" s="60" t="s">
        <v>4</v>
      </c>
      <c r="L13" s="60" t="s">
        <v>4</v>
      </c>
      <c r="M13" s="60" t="s">
        <v>5</v>
      </c>
      <c r="N13" s="60" t="s">
        <v>6</v>
      </c>
      <c r="O13" s="60" t="s">
        <v>7</v>
      </c>
      <c r="P13" s="60" t="s">
        <v>2</v>
      </c>
      <c r="Q13" s="60"/>
      <c r="R13" s="60" t="s">
        <v>3</v>
      </c>
      <c r="S13" s="60" t="s">
        <v>4</v>
      </c>
      <c r="T13" s="60" t="s">
        <v>4</v>
      </c>
      <c r="U13" s="60" t="s">
        <v>5</v>
      </c>
      <c r="V13" s="60" t="s">
        <v>6</v>
      </c>
      <c r="W13" s="60" t="s">
        <v>7</v>
      </c>
      <c r="X13" s="60" t="s">
        <v>2</v>
      </c>
      <c r="Y13" s="60"/>
      <c r="Z13" s="60" t="s">
        <v>3</v>
      </c>
      <c r="AA13" s="60" t="s">
        <v>4</v>
      </c>
      <c r="AB13" s="60" t="s">
        <v>4</v>
      </c>
      <c r="AC13" s="60" t="s">
        <v>5</v>
      </c>
      <c r="AD13" s="60" t="s">
        <v>6</v>
      </c>
      <c r="AE13" s="60" t="s">
        <v>7</v>
      </c>
      <c r="AF13" s="60" t="s">
        <v>2</v>
      </c>
      <c r="AG13" s="60"/>
      <c r="AH13" s="60" t="s">
        <v>3</v>
      </c>
      <c r="AI13" s="60" t="s">
        <v>4</v>
      </c>
      <c r="AJ13" s="60" t="s">
        <v>4</v>
      </c>
      <c r="AK13" s="60" t="s">
        <v>5</v>
      </c>
      <c r="AL13" s="60" t="s">
        <v>6</v>
      </c>
      <c r="AM13" s="60" t="s">
        <v>7</v>
      </c>
      <c r="AN13" s="60" t="s">
        <v>2</v>
      </c>
      <c r="AO13" s="48"/>
    </row>
    <row r="14" spans="1:43" ht="15.75" thickBot="1">
      <c r="A14" s="61" t="s">
        <v>8</v>
      </c>
      <c r="B14" s="66"/>
      <c r="C14" s="66">
        <v>44593</v>
      </c>
      <c r="D14" s="66">
        <v>44594</v>
      </c>
      <c r="E14" s="66">
        <v>44595</v>
      </c>
      <c r="F14" s="66">
        <v>44596</v>
      </c>
      <c r="G14" s="66">
        <v>44597</v>
      </c>
      <c r="H14" s="66">
        <v>44598</v>
      </c>
      <c r="I14" s="63" t="s">
        <v>9</v>
      </c>
      <c r="J14" s="66">
        <v>44599</v>
      </c>
      <c r="K14" s="66">
        <v>44600</v>
      </c>
      <c r="L14" s="66">
        <v>44601</v>
      </c>
      <c r="M14" s="66">
        <v>44602</v>
      </c>
      <c r="N14" s="66">
        <v>44603</v>
      </c>
      <c r="O14" s="66">
        <v>44604</v>
      </c>
      <c r="P14" s="66">
        <v>44605</v>
      </c>
      <c r="Q14" s="63" t="s">
        <v>9</v>
      </c>
      <c r="R14" s="66">
        <v>44606</v>
      </c>
      <c r="S14" s="66">
        <v>44607</v>
      </c>
      <c r="T14" s="66">
        <v>44608</v>
      </c>
      <c r="U14" s="66">
        <v>44609</v>
      </c>
      <c r="V14" s="66">
        <v>44610</v>
      </c>
      <c r="W14" s="66">
        <v>44611</v>
      </c>
      <c r="X14" s="66">
        <v>44612</v>
      </c>
      <c r="Y14" s="63" t="s">
        <v>9</v>
      </c>
      <c r="Z14" s="66">
        <v>44613</v>
      </c>
      <c r="AA14" s="66">
        <v>44614</v>
      </c>
      <c r="AB14" s="66">
        <v>44615</v>
      </c>
      <c r="AC14" s="66">
        <v>44616</v>
      </c>
      <c r="AD14" s="66">
        <v>44617</v>
      </c>
      <c r="AE14" s="66">
        <v>44618</v>
      </c>
      <c r="AF14" s="66">
        <v>44619</v>
      </c>
      <c r="AG14" s="63" t="s">
        <v>9</v>
      </c>
      <c r="AH14" s="66">
        <v>44620</v>
      </c>
      <c r="AI14" s="66"/>
      <c r="AJ14" s="66"/>
      <c r="AK14" s="66"/>
      <c r="AL14" s="66"/>
      <c r="AM14" s="66"/>
      <c r="AN14" s="66"/>
      <c r="AO14" s="63" t="s">
        <v>9</v>
      </c>
      <c r="AP14" s="90" t="s">
        <v>10</v>
      </c>
    </row>
    <row r="15" spans="1:43">
      <c r="A15" s="67" t="s">
        <v>11</v>
      </c>
      <c r="B15" s="69"/>
      <c r="C15" s="70">
        <v>92118</v>
      </c>
      <c r="D15" s="70">
        <v>114037</v>
      </c>
      <c r="E15" s="70">
        <v>76391</v>
      </c>
      <c r="F15" s="70"/>
      <c r="G15" s="70"/>
      <c r="H15" s="70"/>
      <c r="I15" s="84">
        <f>SUM(B15:H15)</f>
        <v>282546</v>
      </c>
      <c r="J15" s="70"/>
      <c r="K15" s="70">
        <v>56455</v>
      </c>
      <c r="L15" s="70">
        <v>57332</v>
      </c>
      <c r="M15" s="70">
        <v>65305</v>
      </c>
      <c r="N15" s="70">
        <v>42928</v>
      </c>
      <c r="O15" s="70">
        <v>43416</v>
      </c>
      <c r="P15" s="70"/>
      <c r="Q15" s="84">
        <f>SUM(J15:P15)</f>
        <v>265436</v>
      </c>
      <c r="R15" s="70">
        <v>35428</v>
      </c>
      <c r="S15" s="70">
        <v>28650</v>
      </c>
      <c r="T15" s="70">
        <v>78712</v>
      </c>
      <c r="U15" s="70">
        <v>40732</v>
      </c>
      <c r="V15" s="70">
        <v>35574</v>
      </c>
      <c r="W15" s="70"/>
      <c r="X15" s="70"/>
      <c r="Y15" s="84">
        <f>SUM(R15:X15)</f>
        <v>219096</v>
      </c>
      <c r="Z15" s="70">
        <v>60039</v>
      </c>
      <c r="AA15" s="70">
        <v>103625</v>
      </c>
      <c r="AB15" s="70">
        <v>89820</v>
      </c>
      <c r="AC15" s="70">
        <v>77698</v>
      </c>
      <c r="AD15" s="70">
        <v>39276</v>
      </c>
      <c r="AE15" s="70">
        <v>51803</v>
      </c>
      <c r="AF15" s="70"/>
      <c r="AG15" s="84">
        <f>SUM(Z15:AF15)</f>
        <v>422261</v>
      </c>
      <c r="AH15" s="70">
        <v>55938</v>
      </c>
      <c r="AI15" s="70"/>
      <c r="AJ15" s="70"/>
      <c r="AK15" s="70"/>
      <c r="AL15" s="70"/>
      <c r="AM15" s="70"/>
      <c r="AN15" s="70"/>
      <c r="AO15" s="84">
        <f>SUM(AH15:AN15)</f>
        <v>55938</v>
      </c>
      <c r="AP15" s="180">
        <f>SUM(Y15,Q15,I15,AG15,AO15)</f>
        <v>1245277</v>
      </c>
    </row>
    <row r="16" spans="1:43">
      <c r="A16" s="67" t="s">
        <v>12</v>
      </c>
      <c r="B16" s="69"/>
      <c r="C16" s="70"/>
      <c r="D16" s="70"/>
      <c r="E16" s="70"/>
      <c r="F16" s="70"/>
      <c r="G16" s="70"/>
      <c r="H16" s="70"/>
      <c r="I16" s="84">
        <f>SUM(B16:H16)</f>
        <v>0</v>
      </c>
      <c r="J16" s="70"/>
      <c r="K16" s="70"/>
      <c r="L16" s="70"/>
      <c r="M16" s="70"/>
      <c r="N16" s="70"/>
      <c r="O16" s="70"/>
      <c r="P16" s="70"/>
      <c r="Q16" s="84">
        <f>SUM(J16:P16)</f>
        <v>0</v>
      </c>
      <c r="R16" s="70"/>
      <c r="S16" s="70"/>
      <c r="T16" s="70"/>
      <c r="U16" s="70"/>
      <c r="V16" s="70"/>
      <c r="W16" s="70"/>
      <c r="X16" s="70"/>
      <c r="Y16" s="84">
        <f>SUM(R16:X16)</f>
        <v>0</v>
      </c>
      <c r="Z16" s="70"/>
      <c r="AA16" s="70"/>
      <c r="AB16" s="70"/>
      <c r="AC16" s="70"/>
      <c r="AD16" s="70"/>
      <c r="AE16" s="70"/>
      <c r="AF16" s="70"/>
      <c r="AG16" s="84">
        <f>SUM(Z16:AF16)</f>
        <v>0</v>
      </c>
      <c r="AH16" s="70"/>
      <c r="AI16" s="70"/>
      <c r="AJ16" s="70"/>
      <c r="AK16" s="70"/>
      <c r="AL16" s="70"/>
      <c r="AM16" s="70"/>
      <c r="AN16" s="70"/>
      <c r="AO16" s="68">
        <f t="shared" ref="AO16:AO17" si="3">SUM(AN16)</f>
        <v>0</v>
      </c>
      <c r="AP16" s="91">
        <f t="shared" ref="AP16:AP17" si="4">SUM(Y16,Q16,I16,AG16,AO16)</f>
        <v>0</v>
      </c>
    </row>
    <row r="17" spans="1:42" ht="15.75" thickBot="1">
      <c r="A17" s="71" t="s">
        <v>13</v>
      </c>
      <c r="B17" s="70">
        <f>'P2'!B15</f>
        <v>0</v>
      </c>
      <c r="C17" s="70">
        <f>'P2'!C15</f>
        <v>0</v>
      </c>
      <c r="D17" s="70">
        <v>0</v>
      </c>
      <c r="E17" s="70">
        <f>'P2'!E15</f>
        <v>0</v>
      </c>
      <c r="F17" s="70">
        <v>0</v>
      </c>
      <c r="G17" s="70">
        <f>'P2'!G15</f>
        <v>0</v>
      </c>
      <c r="H17" s="70">
        <f>'P2'!H15</f>
        <v>0</v>
      </c>
      <c r="I17" s="84">
        <f>SUM(B17:H17)</f>
        <v>0</v>
      </c>
      <c r="J17" s="70">
        <f>'P2'!I15</f>
        <v>0</v>
      </c>
      <c r="K17" s="70">
        <v>0</v>
      </c>
      <c r="L17" s="70">
        <f>'P2'!K15</f>
        <v>0</v>
      </c>
      <c r="M17" s="70">
        <v>0</v>
      </c>
      <c r="N17" s="70">
        <v>0</v>
      </c>
      <c r="O17" s="70">
        <f>'P2'!N15</f>
        <v>0</v>
      </c>
      <c r="P17" s="70">
        <f>'P2'!O15</f>
        <v>0</v>
      </c>
      <c r="Q17" s="84">
        <f>SUM(J17:P17)</f>
        <v>0</v>
      </c>
      <c r="R17" s="70">
        <v>0</v>
      </c>
      <c r="S17" s="70">
        <f>'P2'!Q15</f>
        <v>0</v>
      </c>
      <c r="T17" s="70">
        <v>0</v>
      </c>
      <c r="U17" s="70">
        <f>'P2'!S15</f>
        <v>0</v>
      </c>
      <c r="V17" s="70">
        <v>0</v>
      </c>
      <c r="W17" s="70">
        <f>'P2'!U15</f>
        <v>0</v>
      </c>
      <c r="X17" s="70">
        <f>'P2'!V15</f>
        <v>0</v>
      </c>
      <c r="Y17" s="84">
        <f>SUM(R17:X17)</f>
        <v>0</v>
      </c>
      <c r="Z17" s="70">
        <f>'P2'!W15</f>
        <v>0</v>
      </c>
      <c r="AA17" s="70">
        <v>0</v>
      </c>
      <c r="AB17" s="70">
        <v>0</v>
      </c>
      <c r="AC17" s="70">
        <f>'P2'!Z15</f>
        <v>0</v>
      </c>
      <c r="AD17" s="70">
        <v>0</v>
      </c>
      <c r="AE17" s="70">
        <f>'P2'!AB15</f>
        <v>0</v>
      </c>
      <c r="AF17" s="70">
        <f>'P2'!AC15</f>
        <v>0</v>
      </c>
      <c r="AG17" s="84">
        <f>SUM(Z17:AF17)</f>
        <v>0</v>
      </c>
      <c r="AH17" s="70">
        <f>'P2'!AD15</f>
        <v>0</v>
      </c>
      <c r="AI17" s="70">
        <f>'P2'!AE15</f>
        <v>0</v>
      </c>
      <c r="AJ17" s="70">
        <f>'P2'!AF15</f>
        <v>0</v>
      </c>
      <c r="AK17" s="70">
        <f>'P2'!AG15</f>
        <v>0</v>
      </c>
      <c r="AL17" s="70">
        <f>'P2'!AH15</f>
        <v>0</v>
      </c>
      <c r="AM17" s="70">
        <f>'P2'!AI15</f>
        <v>0</v>
      </c>
      <c r="AN17" s="70">
        <f>'P2'!AJ15</f>
        <v>0</v>
      </c>
      <c r="AO17" s="68">
        <f t="shared" si="3"/>
        <v>0</v>
      </c>
      <c r="AP17" s="91">
        <f t="shared" si="4"/>
        <v>0</v>
      </c>
    </row>
    <row r="18" spans="1:42" ht="15.75" thickBot="1">
      <c r="A18" s="61" t="s">
        <v>15</v>
      </c>
      <c r="B18" s="74" t="e">
        <f t="shared" ref="B18:I18" si="5">B17/B15</f>
        <v>#DIV/0!</v>
      </c>
      <c r="C18" s="74">
        <f t="shared" si="5"/>
        <v>0</v>
      </c>
      <c r="D18" s="74">
        <f t="shared" si="5"/>
        <v>0</v>
      </c>
      <c r="E18" s="74">
        <f t="shared" si="5"/>
        <v>0</v>
      </c>
      <c r="F18" s="74" t="e">
        <f t="shared" si="5"/>
        <v>#DIV/0!</v>
      </c>
      <c r="G18" s="74" t="e">
        <f t="shared" si="5"/>
        <v>#DIV/0!</v>
      </c>
      <c r="H18" s="74" t="e">
        <f t="shared" si="5"/>
        <v>#DIV/0!</v>
      </c>
      <c r="I18" s="73">
        <f t="shared" si="5"/>
        <v>0</v>
      </c>
      <c r="J18" s="74" t="e">
        <f t="shared" ref="J18:R18" si="6">J17/J15</f>
        <v>#DIV/0!</v>
      </c>
      <c r="K18" s="74">
        <f t="shared" si="6"/>
        <v>0</v>
      </c>
      <c r="L18" s="74">
        <f t="shared" si="6"/>
        <v>0</v>
      </c>
      <c r="M18" s="74">
        <f t="shared" si="6"/>
        <v>0</v>
      </c>
      <c r="N18" s="74">
        <f t="shared" si="6"/>
        <v>0</v>
      </c>
      <c r="O18" s="74">
        <f t="shared" si="6"/>
        <v>0</v>
      </c>
      <c r="P18" s="74" t="e">
        <f t="shared" si="6"/>
        <v>#DIV/0!</v>
      </c>
      <c r="Q18" s="73">
        <f t="shared" si="6"/>
        <v>0</v>
      </c>
      <c r="R18" s="74">
        <f t="shared" si="6"/>
        <v>0</v>
      </c>
      <c r="S18" s="74">
        <f t="shared" ref="S18:Y18" si="7">S17/S15</f>
        <v>0</v>
      </c>
      <c r="T18" s="74">
        <f t="shared" si="7"/>
        <v>0</v>
      </c>
      <c r="U18" s="74">
        <f t="shared" si="7"/>
        <v>0</v>
      </c>
      <c r="V18" s="74">
        <f t="shared" si="7"/>
        <v>0</v>
      </c>
      <c r="W18" s="74" t="e">
        <f t="shared" si="7"/>
        <v>#DIV/0!</v>
      </c>
      <c r="X18" s="74" t="e">
        <f t="shared" si="7"/>
        <v>#DIV/0!</v>
      </c>
      <c r="Y18" s="73">
        <f t="shared" si="7"/>
        <v>0</v>
      </c>
      <c r="Z18" s="74">
        <f t="shared" ref="Z18:AG18" si="8">Z17/Z15</f>
        <v>0</v>
      </c>
      <c r="AA18" s="74">
        <f t="shared" si="8"/>
        <v>0</v>
      </c>
      <c r="AB18" s="74">
        <f t="shared" si="8"/>
        <v>0</v>
      </c>
      <c r="AC18" s="74">
        <f t="shared" si="8"/>
        <v>0</v>
      </c>
      <c r="AD18" s="74">
        <f t="shared" si="8"/>
        <v>0</v>
      </c>
      <c r="AE18" s="74">
        <f t="shared" si="8"/>
        <v>0</v>
      </c>
      <c r="AF18" s="74" t="e">
        <f t="shared" si="8"/>
        <v>#DIV/0!</v>
      </c>
      <c r="AG18" s="73">
        <f t="shared" si="8"/>
        <v>0</v>
      </c>
      <c r="AH18" s="74">
        <f t="shared" ref="AH18:AP18" si="9">AH17/AH15</f>
        <v>0</v>
      </c>
      <c r="AI18" s="74" t="e">
        <f t="shared" si="9"/>
        <v>#DIV/0!</v>
      </c>
      <c r="AJ18" s="74" t="e">
        <f t="shared" si="9"/>
        <v>#DIV/0!</v>
      </c>
      <c r="AK18" s="74" t="e">
        <f t="shared" si="9"/>
        <v>#DIV/0!</v>
      </c>
      <c r="AL18" s="74" t="e">
        <f t="shared" si="9"/>
        <v>#DIV/0!</v>
      </c>
      <c r="AM18" s="74" t="e">
        <f t="shared" si="9"/>
        <v>#DIV/0!</v>
      </c>
      <c r="AN18" s="74" t="e">
        <f t="shared" si="9"/>
        <v>#DIV/0!</v>
      </c>
      <c r="AO18" s="73">
        <f t="shared" si="9"/>
        <v>0</v>
      </c>
      <c r="AP18" s="92">
        <f t="shared" si="9"/>
        <v>0</v>
      </c>
    </row>
    <row r="19" spans="1:42">
      <c r="B19" s="76"/>
      <c r="C19" s="76"/>
      <c r="D19" s="76"/>
      <c r="E19" s="76"/>
      <c r="F19" s="76"/>
      <c r="G19" s="85"/>
      <c r="H19" s="76"/>
      <c r="I19" s="75"/>
      <c r="J19" s="76"/>
      <c r="K19" s="76"/>
      <c r="L19" s="76"/>
      <c r="M19" s="76"/>
      <c r="N19" s="76"/>
      <c r="O19" s="76"/>
      <c r="P19" s="87"/>
      <c r="Q19" s="75"/>
      <c r="R19" s="88"/>
      <c r="S19" s="88"/>
      <c r="T19" s="88"/>
      <c r="U19" s="88"/>
      <c r="V19" s="88"/>
      <c r="W19" s="88"/>
      <c r="X19" s="88"/>
      <c r="Y19" s="75"/>
      <c r="Z19" s="87"/>
      <c r="AA19" s="76"/>
      <c r="AB19" s="76"/>
      <c r="AC19" s="76"/>
      <c r="AD19" s="76"/>
      <c r="AE19" s="76"/>
      <c r="AF19" s="76"/>
      <c r="AG19" s="75"/>
      <c r="AH19" s="76"/>
      <c r="AI19" s="87"/>
      <c r="AJ19" s="88"/>
      <c r="AK19" s="88"/>
      <c r="AL19" s="88"/>
      <c r="AM19" s="88"/>
      <c r="AN19" s="88"/>
      <c r="AO19" s="75"/>
      <c r="AP19" s="17"/>
    </row>
    <row r="20" spans="1:42" s="58" customFormat="1">
      <c r="B20" s="79"/>
      <c r="C20" s="79"/>
      <c r="D20" s="79"/>
      <c r="E20" s="79"/>
      <c r="F20" s="79"/>
      <c r="G20" s="86"/>
      <c r="H20" s="79"/>
      <c r="I20" s="78"/>
      <c r="J20" s="79"/>
      <c r="K20" s="79"/>
      <c r="L20" s="79"/>
      <c r="M20" s="79"/>
      <c r="N20" s="79"/>
      <c r="O20" s="79"/>
      <c r="P20" s="86"/>
      <c r="Q20" s="78"/>
      <c r="R20" s="79"/>
      <c r="S20" s="79"/>
      <c r="T20" s="79"/>
      <c r="U20" s="79"/>
      <c r="V20" s="79"/>
      <c r="W20" s="79"/>
      <c r="X20" s="79"/>
      <c r="Y20" s="78"/>
      <c r="Z20" s="86"/>
      <c r="AA20" s="79"/>
      <c r="AB20" s="79"/>
      <c r="AC20" s="79"/>
      <c r="AD20" s="79"/>
      <c r="AE20" s="79"/>
      <c r="AF20" s="79"/>
      <c r="AG20" s="78"/>
      <c r="AH20" s="79"/>
      <c r="AI20" s="86"/>
      <c r="AJ20" s="79"/>
      <c r="AK20" s="79"/>
      <c r="AL20" s="79"/>
      <c r="AM20" s="79"/>
      <c r="AN20" s="79"/>
      <c r="AO20" s="93" t="s">
        <v>16</v>
      </c>
      <c r="AP20" s="18"/>
    </row>
    <row r="21" spans="1:42" s="58" customFormat="1">
      <c r="B21" s="57"/>
      <c r="C21" s="81"/>
      <c r="D21" s="57"/>
      <c r="E21" s="57"/>
      <c r="F21" s="81"/>
      <c r="G21" s="81"/>
      <c r="H21" s="81"/>
      <c r="I21" s="80"/>
      <c r="J21" s="81"/>
      <c r="K21" s="81"/>
      <c r="L21" s="57"/>
      <c r="M21" s="57"/>
      <c r="N21" s="81"/>
      <c r="O21" s="81"/>
      <c r="P21" s="57"/>
      <c r="Q21" s="80"/>
      <c r="R21" s="57"/>
      <c r="S21" s="57"/>
      <c r="T21" s="57"/>
      <c r="U21" s="57"/>
      <c r="V21" s="57"/>
      <c r="W21" s="57"/>
      <c r="X21" s="57"/>
      <c r="Y21" s="80" t="s">
        <v>109</v>
      </c>
      <c r="Z21" s="57"/>
      <c r="AA21" s="57"/>
      <c r="AB21" s="57"/>
      <c r="AC21" s="57"/>
      <c r="AD21" s="57"/>
      <c r="AE21" s="57"/>
      <c r="AF21" s="57"/>
      <c r="AG21" s="80"/>
      <c r="AH21" s="57"/>
      <c r="AI21" s="57"/>
      <c r="AJ21" s="57"/>
      <c r="AK21" s="57"/>
      <c r="AL21" s="89"/>
      <c r="AM21" s="57"/>
      <c r="AN21" s="57"/>
      <c r="AO21" s="94" t="s">
        <v>17</v>
      </c>
      <c r="AP21" s="95"/>
    </row>
    <row r="22" spans="1:42" ht="15.75" thickBot="1">
      <c r="A22" s="48" t="s">
        <v>19</v>
      </c>
      <c r="B22" s="60" t="s">
        <v>3</v>
      </c>
      <c r="C22" s="60" t="s">
        <v>4</v>
      </c>
      <c r="D22" s="60" t="s">
        <v>4</v>
      </c>
      <c r="E22" s="60" t="s">
        <v>5</v>
      </c>
      <c r="F22" s="60" t="s">
        <v>6</v>
      </c>
      <c r="G22" s="60" t="s">
        <v>7</v>
      </c>
      <c r="H22" s="60" t="s">
        <v>2</v>
      </c>
      <c r="I22" s="60"/>
      <c r="J22" s="60" t="s">
        <v>3</v>
      </c>
      <c r="K22" s="60" t="s">
        <v>4</v>
      </c>
      <c r="L22" s="60" t="s">
        <v>4</v>
      </c>
      <c r="M22" s="60" t="s">
        <v>5</v>
      </c>
      <c r="N22" s="60" t="s">
        <v>6</v>
      </c>
      <c r="O22" s="60" t="s">
        <v>7</v>
      </c>
      <c r="P22" s="60" t="s">
        <v>2</v>
      </c>
      <c r="Q22" s="60"/>
      <c r="R22" s="60" t="s">
        <v>3</v>
      </c>
      <c r="S22" s="60" t="s">
        <v>4</v>
      </c>
      <c r="T22" s="60" t="s">
        <v>4</v>
      </c>
      <c r="U22" s="60" t="s">
        <v>5</v>
      </c>
      <c r="V22" s="60" t="s">
        <v>6</v>
      </c>
      <c r="W22" s="60" t="s">
        <v>7</v>
      </c>
      <c r="X22" s="60" t="s">
        <v>2</v>
      </c>
      <c r="Y22" s="60"/>
      <c r="Z22" s="60" t="s">
        <v>3</v>
      </c>
      <c r="AA22" s="60" t="s">
        <v>4</v>
      </c>
      <c r="AB22" s="60" t="s">
        <v>4</v>
      </c>
      <c r="AC22" s="60" t="s">
        <v>5</v>
      </c>
      <c r="AD22" s="60" t="s">
        <v>6</v>
      </c>
      <c r="AE22" s="60" t="s">
        <v>7</v>
      </c>
      <c r="AF22" s="60" t="s">
        <v>2</v>
      </c>
      <c r="AG22" s="60"/>
      <c r="AH22" s="60" t="s">
        <v>3</v>
      </c>
      <c r="AI22" s="60" t="s">
        <v>4</v>
      </c>
      <c r="AJ22" s="60" t="s">
        <v>4</v>
      </c>
      <c r="AK22" s="60" t="s">
        <v>5</v>
      </c>
      <c r="AL22" s="60" t="s">
        <v>6</v>
      </c>
      <c r="AM22" s="60" t="s">
        <v>7</v>
      </c>
      <c r="AN22" s="60" t="s">
        <v>2</v>
      </c>
      <c r="AO22" s="48"/>
      <c r="AP22" s="17"/>
    </row>
    <row r="23" spans="1:42" ht="15.75" thickBot="1">
      <c r="A23" s="61" t="s">
        <v>8</v>
      </c>
      <c r="B23" s="66"/>
      <c r="C23" s="66">
        <v>44621</v>
      </c>
      <c r="D23" s="66">
        <v>44622</v>
      </c>
      <c r="E23" s="66">
        <v>44623</v>
      </c>
      <c r="F23" s="66">
        <v>44624</v>
      </c>
      <c r="G23" s="66">
        <v>44625</v>
      </c>
      <c r="H23" s="66">
        <v>44626</v>
      </c>
      <c r="I23" s="63" t="s">
        <v>9</v>
      </c>
      <c r="J23" s="66">
        <v>44627</v>
      </c>
      <c r="K23" s="66">
        <v>44628</v>
      </c>
      <c r="L23" s="66">
        <v>44629</v>
      </c>
      <c r="M23" s="66">
        <v>44630</v>
      </c>
      <c r="N23" s="66">
        <v>44631</v>
      </c>
      <c r="O23" s="66">
        <v>44632</v>
      </c>
      <c r="P23" s="66">
        <v>44633</v>
      </c>
      <c r="Q23" s="63" t="s">
        <v>9</v>
      </c>
      <c r="R23" s="66">
        <v>44634</v>
      </c>
      <c r="S23" s="66">
        <v>44635</v>
      </c>
      <c r="T23" s="66">
        <v>44636</v>
      </c>
      <c r="U23" s="66">
        <v>44637</v>
      </c>
      <c r="V23" s="66">
        <v>44638</v>
      </c>
      <c r="W23" s="66">
        <v>44639</v>
      </c>
      <c r="X23" s="66">
        <v>44640</v>
      </c>
      <c r="Y23" s="63" t="s">
        <v>9</v>
      </c>
      <c r="Z23" s="66">
        <v>44641</v>
      </c>
      <c r="AA23" s="66">
        <v>44642</v>
      </c>
      <c r="AB23" s="66">
        <v>44643</v>
      </c>
      <c r="AC23" s="66">
        <v>44644</v>
      </c>
      <c r="AD23" s="66">
        <v>44645</v>
      </c>
      <c r="AE23" s="66">
        <v>44646</v>
      </c>
      <c r="AF23" s="66">
        <v>44647</v>
      </c>
      <c r="AG23" s="63" t="s">
        <v>9</v>
      </c>
      <c r="AH23" s="66">
        <v>44648</v>
      </c>
      <c r="AI23" s="66">
        <v>44649</v>
      </c>
      <c r="AJ23" s="66">
        <v>44650</v>
      </c>
      <c r="AK23" s="66">
        <v>44651</v>
      </c>
      <c r="AL23" s="66"/>
      <c r="AM23" s="66"/>
      <c r="AN23" s="66"/>
      <c r="AO23" s="63" t="s">
        <v>9</v>
      </c>
      <c r="AP23" s="90" t="s">
        <v>10</v>
      </c>
    </row>
    <row r="24" spans="1:42">
      <c r="A24" s="67" t="s">
        <v>11</v>
      </c>
      <c r="B24" s="69"/>
      <c r="C24" s="70">
        <v>19855</v>
      </c>
      <c r="D24" s="70">
        <v>28498</v>
      </c>
      <c r="E24" s="70">
        <v>24180</v>
      </c>
      <c r="F24" s="70">
        <v>51841</v>
      </c>
      <c r="G24" s="70"/>
      <c r="H24" s="70"/>
      <c r="I24" s="84">
        <f>SUM(B24:H24)</f>
        <v>124374</v>
      </c>
      <c r="J24" s="70">
        <v>65504</v>
      </c>
      <c r="K24" s="70">
        <v>107475</v>
      </c>
      <c r="L24" s="70">
        <v>104668</v>
      </c>
      <c r="M24" s="70">
        <v>129958</v>
      </c>
      <c r="N24" s="70">
        <v>61518</v>
      </c>
      <c r="O24" s="70">
        <v>44089</v>
      </c>
      <c r="P24" s="70"/>
      <c r="Q24" s="84">
        <f>SUM(J24:P24)</f>
        <v>513212</v>
      </c>
      <c r="R24" s="70">
        <v>75257</v>
      </c>
      <c r="S24" s="70">
        <v>50558</v>
      </c>
      <c r="T24" s="70">
        <v>45207</v>
      </c>
      <c r="U24" s="70">
        <v>65451</v>
      </c>
      <c r="V24" s="70">
        <v>92369</v>
      </c>
      <c r="W24" s="70"/>
      <c r="X24" s="70"/>
      <c r="Y24" s="84">
        <f>SUM(R24:X24)</f>
        <v>328842</v>
      </c>
      <c r="Z24" s="70"/>
      <c r="AA24" s="70">
        <v>94896</v>
      </c>
      <c r="AB24" s="70">
        <v>84517</v>
      </c>
      <c r="AC24" s="70">
        <v>88608</v>
      </c>
      <c r="AD24" s="70">
        <v>70093</v>
      </c>
      <c r="AE24" s="70"/>
      <c r="AF24" s="70"/>
      <c r="AG24" s="84">
        <f>SUM(Z24:AF24)</f>
        <v>338114</v>
      </c>
      <c r="AH24" s="70">
        <v>98620</v>
      </c>
      <c r="AI24" s="70">
        <v>94609</v>
      </c>
      <c r="AJ24" s="70">
        <v>90295</v>
      </c>
      <c r="AK24" s="70">
        <v>24966</v>
      </c>
      <c r="AL24" s="70"/>
      <c r="AM24" s="70"/>
      <c r="AN24" s="70"/>
      <c r="AO24" s="68">
        <f>SUM(AN24)</f>
        <v>0</v>
      </c>
      <c r="AP24" s="91">
        <f>SUM(Y24,Q24,I24,AG24,AO24)</f>
        <v>1304542</v>
      </c>
    </row>
    <row r="25" spans="1:42">
      <c r="A25" s="67" t="s">
        <v>12</v>
      </c>
      <c r="B25" s="69"/>
      <c r="C25" s="70"/>
      <c r="D25" s="70"/>
      <c r="E25" s="70"/>
      <c r="F25" s="70"/>
      <c r="G25" s="70"/>
      <c r="H25" s="70"/>
      <c r="I25" s="84">
        <f>SUM(B25:H25)</f>
        <v>0</v>
      </c>
      <c r="J25" s="70"/>
      <c r="K25" s="70"/>
      <c r="L25" s="70"/>
      <c r="M25" s="70"/>
      <c r="N25" s="70"/>
      <c r="O25" s="70"/>
      <c r="P25" s="70"/>
      <c r="Q25" s="84">
        <f>SUM(J25:P25)</f>
        <v>0</v>
      </c>
      <c r="R25" s="70"/>
      <c r="S25" s="70"/>
      <c r="T25" s="70"/>
      <c r="U25" s="70"/>
      <c r="V25" s="70"/>
      <c r="W25" s="70"/>
      <c r="X25" s="70"/>
      <c r="Y25" s="84">
        <f>SUM(R25:X25)</f>
        <v>0</v>
      </c>
      <c r="Z25" s="70"/>
      <c r="AA25" s="70"/>
      <c r="AB25" s="70"/>
      <c r="AC25" s="70"/>
      <c r="AD25" s="70"/>
      <c r="AE25" s="70"/>
      <c r="AF25" s="70"/>
      <c r="AG25" s="84">
        <f>SUM(Z25:AF25)</f>
        <v>0</v>
      </c>
      <c r="AH25" s="70"/>
      <c r="AI25" s="70"/>
      <c r="AJ25" s="70"/>
      <c r="AK25" s="70"/>
      <c r="AL25" s="70"/>
      <c r="AM25" s="70"/>
      <c r="AN25" s="70"/>
      <c r="AO25" s="68">
        <f t="shared" ref="AO25:AO26" si="10">SUM(AN25)</f>
        <v>0</v>
      </c>
      <c r="AP25" s="91">
        <f t="shared" ref="AP25:AP26" si="11">SUM(Y25,Q25,I25,AG25,AO25)</f>
        <v>0</v>
      </c>
    </row>
    <row r="26" spans="1:42" ht="15.75" thickBot="1">
      <c r="A26" s="71" t="s">
        <v>13</v>
      </c>
      <c r="B26" s="70">
        <v>0</v>
      </c>
      <c r="C26" s="70">
        <f>'P2'!C22</f>
        <v>0</v>
      </c>
      <c r="D26" s="70">
        <v>0</v>
      </c>
      <c r="E26" s="70">
        <v>0</v>
      </c>
      <c r="F26" s="70">
        <f>'P2'!F22</f>
        <v>0</v>
      </c>
      <c r="G26" s="70">
        <f>'P2'!G22</f>
        <v>0</v>
      </c>
      <c r="H26" s="70">
        <f>'P2'!H22</f>
        <v>0</v>
      </c>
      <c r="I26" s="84">
        <f>SUM(B26:H26)</f>
        <v>0</v>
      </c>
      <c r="J26" s="70">
        <f>'P2'!I22</f>
        <v>0</v>
      </c>
      <c r="K26" s="70">
        <v>0</v>
      </c>
      <c r="L26" s="70">
        <v>0</v>
      </c>
      <c r="M26" s="70">
        <v>0</v>
      </c>
      <c r="N26" s="70">
        <v>0</v>
      </c>
      <c r="O26" s="70">
        <f>'P2'!N22</f>
        <v>0</v>
      </c>
      <c r="P26" s="70">
        <f>'P2'!O22</f>
        <v>0</v>
      </c>
      <c r="Q26" s="84">
        <f>SUM(J26:P26)</f>
        <v>0</v>
      </c>
      <c r="R26" s="70">
        <f>'P2'!P22</f>
        <v>0</v>
      </c>
      <c r="S26" s="70">
        <f>'P2'!Q22</f>
        <v>0</v>
      </c>
      <c r="T26" s="70">
        <f>'P2'!R22</f>
        <v>0</v>
      </c>
      <c r="U26" s="70">
        <v>0</v>
      </c>
      <c r="V26" s="70">
        <v>0</v>
      </c>
      <c r="W26" s="70">
        <f>'P2'!U22</f>
        <v>0</v>
      </c>
      <c r="X26" s="70">
        <f>'P2'!V22</f>
        <v>0</v>
      </c>
      <c r="Y26" s="84">
        <f>SUM(R26:X26)</f>
        <v>0</v>
      </c>
      <c r="Z26" s="70">
        <f>'P2'!W22</f>
        <v>0</v>
      </c>
      <c r="AA26" s="70">
        <f>'P2'!X22</f>
        <v>0</v>
      </c>
      <c r="AB26" s="70">
        <v>0</v>
      </c>
      <c r="AC26" s="70">
        <v>0</v>
      </c>
      <c r="AD26" s="70">
        <f>'P2'!AA22</f>
        <v>0</v>
      </c>
      <c r="AE26" s="70">
        <f>'P2'!AB22</f>
        <v>0</v>
      </c>
      <c r="AF26" s="70">
        <f>'P2'!AC22</f>
        <v>0</v>
      </c>
      <c r="AG26" s="84">
        <f>SUM(Z26:AF26)</f>
        <v>0</v>
      </c>
      <c r="AH26" s="70">
        <v>0</v>
      </c>
      <c r="AI26" s="70">
        <f>'P2'!AE22</f>
        <v>0</v>
      </c>
      <c r="AJ26" s="70">
        <v>0</v>
      </c>
      <c r="AK26" s="70">
        <f>'P2'!AG22</f>
        <v>0</v>
      </c>
      <c r="AL26" s="70">
        <f>'P2'!AH22</f>
        <v>0</v>
      </c>
      <c r="AM26" s="70">
        <v>0</v>
      </c>
      <c r="AN26" s="70">
        <f>'P2'!AJ22</f>
        <v>0</v>
      </c>
      <c r="AO26" s="68">
        <f t="shared" si="10"/>
        <v>0</v>
      </c>
      <c r="AP26" s="91">
        <f t="shared" si="11"/>
        <v>0</v>
      </c>
    </row>
    <row r="27" spans="1:42" ht="15.75" thickBot="1">
      <c r="A27" s="61" t="s">
        <v>15</v>
      </c>
      <c r="B27" s="74" t="e">
        <f t="shared" ref="B27:I27" si="12">B26/B24</f>
        <v>#DIV/0!</v>
      </c>
      <c r="C27" s="74">
        <f t="shared" si="12"/>
        <v>0</v>
      </c>
      <c r="D27" s="74">
        <f t="shared" si="12"/>
        <v>0</v>
      </c>
      <c r="E27" s="74">
        <f t="shared" si="12"/>
        <v>0</v>
      </c>
      <c r="F27" s="74">
        <f t="shared" si="12"/>
        <v>0</v>
      </c>
      <c r="G27" s="74" t="e">
        <f t="shared" si="12"/>
        <v>#DIV/0!</v>
      </c>
      <c r="H27" s="74" t="e">
        <f t="shared" si="12"/>
        <v>#DIV/0!</v>
      </c>
      <c r="I27" s="73">
        <f t="shared" si="12"/>
        <v>0</v>
      </c>
      <c r="J27" s="74">
        <f t="shared" ref="J27:R27" si="13">J26/J24</f>
        <v>0</v>
      </c>
      <c r="K27" s="74">
        <f t="shared" si="13"/>
        <v>0</v>
      </c>
      <c r="L27" s="74">
        <f t="shared" si="13"/>
        <v>0</v>
      </c>
      <c r="M27" s="74">
        <f t="shared" si="13"/>
        <v>0</v>
      </c>
      <c r="N27" s="74">
        <f t="shared" si="13"/>
        <v>0</v>
      </c>
      <c r="O27" s="74">
        <f t="shared" si="13"/>
        <v>0</v>
      </c>
      <c r="P27" s="74" t="e">
        <f t="shared" si="13"/>
        <v>#DIV/0!</v>
      </c>
      <c r="Q27" s="73">
        <f t="shared" si="13"/>
        <v>0</v>
      </c>
      <c r="R27" s="74">
        <f t="shared" si="13"/>
        <v>0</v>
      </c>
      <c r="S27" s="74">
        <f t="shared" ref="S27:Y27" si="14">S26/S24</f>
        <v>0</v>
      </c>
      <c r="T27" s="74">
        <f t="shared" si="14"/>
        <v>0</v>
      </c>
      <c r="U27" s="74">
        <f t="shared" si="14"/>
        <v>0</v>
      </c>
      <c r="V27" s="74">
        <f t="shared" si="14"/>
        <v>0</v>
      </c>
      <c r="W27" s="74" t="e">
        <f t="shared" si="14"/>
        <v>#DIV/0!</v>
      </c>
      <c r="X27" s="74" t="e">
        <f t="shared" si="14"/>
        <v>#DIV/0!</v>
      </c>
      <c r="Y27" s="73">
        <f t="shared" si="14"/>
        <v>0</v>
      </c>
      <c r="Z27" s="74" t="e">
        <f t="shared" ref="Z27:AG27" si="15">Z26/Z24</f>
        <v>#DIV/0!</v>
      </c>
      <c r="AA27" s="74">
        <f t="shared" si="15"/>
        <v>0</v>
      </c>
      <c r="AB27" s="74">
        <f t="shared" si="15"/>
        <v>0</v>
      </c>
      <c r="AC27" s="74">
        <f t="shared" si="15"/>
        <v>0</v>
      </c>
      <c r="AD27" s="74">
        <f t="shared" si="15"/>
        <v>0</v>
      </c>
      <c r="AE27" s="74" t="e">
        <f t="shared" si="15"/>
        <v>#DIV/0!</v>
      </c>
      <c r="AF27" s="74" t="e">
        <f t="shared" si="15"/>
        <v>#DIV/0!</v>
      </c>
      <c r="AG27" s="73">
        <f t="shared" si="15"/>
        <v>0</v>
      </c>
      <c r="AH27" s="74">
        <f t="shared" ref="AH27:AP27" si="16">AH26/AH24</f>
        <v>0</v>
      </c>
      <c r="AI27" s="74">
        <f t="shared" si="16"/>
        <v>0</v>
      </c>
      <c r="AJ27" s="74">
        <f t="shared" si="16"/>
        <v>0</v>
      </c>
      <c r="AK27" s="74">
        <f t="shared" si="16"/>
        <v>0</v>
      </c>
      <c r="AL27" s="74" t="e">
        <f t="shared" si="16"/>
        <v>#DIV/0!</v>
      </c>
      <c r="AM27" s="74" t="e">
        <f t="shared" si="16"/>
        <v>#DIV/0!</v>
      </c>
      <c r="AN27" s="74" t="e">
        <f t="shared" si="16"/>
        <v>#DIV/0!</v>
      </c>
      <c r="AO27" s="73" t="e">
        <f t="shared" si="16"/>
        <v>#DIV/0!</v>
      </c>
      <c r="AP27" s="92">
        <f t="shared" si="16"/>
        <v>0</v>
      </c>
    </row>
    <row r="28" spans="1:42">
      <c r="B28" s="76"/>
      <c r="C28" s="76"/>
      <c r="D28" s="76"/>
      <c r="E28" s="76"/>
      <c r="F28" s="76"/>
      <c r="G28" s="85"/>
      <c r="H28" s="76"/>
      <c r="I28" s="75"/>
      <c r="J28" s="76"/>
      <c r="K28" s="76"/>
      <c r="L28" s="76"/>
      <c r="M28" s="76"/>
      <c r="N28" s="76"/>
      <c r="O28" s="76"/>
      <c r="P28" s="87"/>
      <c r="Q28" s="75"/>
      <c r="R28" s="88"/>
      <c r="S28" s="88"/>
      <c r="T28" s="88"/>
      <c r="U28" s="88"/>
      <c r="V28" s="88"/>
      <c r="W28" s="88"/>
      <c r="X28" s="88"/>
      <c r="Y28" s="75"/>
      <c r="Z28" s="87"/>
      <c r="AA28" s="76"/>
      <c r="AB28" s="76"/>
      <c r="AC28" s="76"/>
      <c r="AD28" s="76"/>
      <c r="AE28" s="76"/>
      <c r="AF28" s="76"/>
      <c r="AG28" s="75"/>
      <c r="AH28" s="76"/>
      <c r="AI28" s="87"/>
      <c r="AJ28" s="88"/>
      <c r="AK28" s="88"/>
      <c r="AL28" s="88"/>
      <c r="AM28" s="88"/>
      <c r="AN28" s="88"/>
      <c r="AO28" s="75"/>
      <c r="AP28" s="17"/>
    </row>
    <row r="29" spans="1:42" s="58" customFormat="1">
      <c r="B29" s="79"/>
      <c r="C29" s="79"/>
      <c r="D29" s="79"/>
      <c r="E29" s="79"/>
      <c r="F29" s="79"/>
      <c r="G29" s="86"/>
      <c r="H29" s="79"/>
      <c r="I29" s="78"/>
      <c r="J29" s="79"/>
      <c r="K29" s="79"/>
      <c r="L29" s="79"/>
      <c r="M29" s="79"/>
      <c r="N29" s="79"/>
      <c r="O29" s="79"/>
      <c r="P29" s="86"/>
      <c r="Q29" s="78"/>
      <c r="R29" s="79"/>
      <c r="S29" s="79"/>
      <c r="T29" s="79"/>
      <c r="U29" s="79"/>
      <c r="V29" s="79"/>
      <c r="W29" s="79"/>
      <c r="X29" s="79"/>
      <c r="Y29" s="78"/>
      <c r="Z29" s="86"/>
      <c r="AA29" s="79"/>
      <c r="AB29" s="79"/>
      <c r="AC29" s="79"/>
      <c r="AD29" s="79"/>
      <c r="AE29" s="79"/>
      <c r="AF29" s="79"/>
      <c r="AG29" s="78"/>
      <c r="AH29" s="79"/>
      <c r="AI29" s="86"/>
      <c r="AJ29" s="79"/>
      <c r="AK29" s="79"/>
      <c r="AL29" s="79"/>
      <c r="AM29" s="79"/>
      <c r="AN29" s="79"/>
      <c r="AO29" s="93" t="s">
        <v>16</v>
      </c>
      <c r="AP29" s="18"/>
    </row>
    <row r="30" spans="1:42" s="58" customFormat="1">
      <c r="B30" s="57"/>
      <c r="C30" s="81"/>
      <c r="D30" s="57"/>
      <c r="E30" s="57"/>
      <c r="F30" s="81"/>
      <c r="G30" s="81"/>
      <c r="H30" s="81"/>
      <c r="I30" s="80"/>
      <c r="J30" s="81"/>
      <c r="K30" s="81"/>
      <c r="L30" s="57"/>
      <c r="M30" s="57"/>
      <c r="N30" s="81"/>
      <c r="O30" s="81"/>
      <c r="P30" s="57"/>
      <c r="Q30" s="80"/>
      <c r="R30" s="57"/>
      <c r="S30" s="57"/>
      <c r="T30" s="57"/>
      <c r="U30" s="57"/>
      <c r="V30" s="57"/>
      <c r="W30" s="57"/>
      <c r="X30" s="57"/>
      <c r="Y30" s="80"/>
      <c r="Z30" s="57"/>
      <c r="AA30" s="57"/>
      <c r="AB30" s="57"/>
      <c r="AC30" s="57"/>
      <c r="AD30" s="57"/>
      <c r="AE30" s="57"/>
      <c r="AF30" s="57"/>
      <c r="AG30" s="80"/>
      <c r="AH30" s="57"/>
      <c r="AI30" s="57"/>
      <c r="AJ30" s="57"/>
      <c r="AK30" s="57"/>
      <c r="AL30" s="89"/>
      <c r="AM30" s="57"/>
      <c r="AN30" s="57"/>
      <c r="AO30" s="94" t="s">
        <v>17</v>
      </c>
      <c r="AP30" s="95"/>
    </row>
    <row r="31" spans="1:42" ht="15.75" thickBot="1">
      <c r="A31" s="48" t="s">
        <v>20</v>
      </c>
      <c r="B31" s="60" t="s">
        <v>3</v>
      </c>
      <c r="C31" s="60" t="s">
        <v>4</v>
      </c>
      <c r="D31" s="60" t="s">
        <v>4</v>
      </c>
      <c r="E31" s="60" t="s">
        <v>5</v>
      </c>
      <c r="F31" s="60" t="s">
        <v>6</v>
      </c>
      <c r="G31" s="60" t="s">
        <v>7</v>
      </c>
      <c r="H31" s="60" t="s">
        <v>2</v>
      </c>
      <c r="I31" s="60"/>
      <c r="J31" s="60" t="s">
        <v>3</v>
      </c>
      <c r="K31" s="60" t="s">
        <v>4</v>
      </c>
      <c r="L31" s="60" t="s">
        <v>4</v>
      </c>
      <c r="M31" s="60" t="s">
        <v>5</v>
      </c>
      <c r="N31" s="60" t="s">
        <v>6</v>
      </c>
      <c r="O31" s="60" t="s">
        <v>7</v>
      </c>
      <c r="P31" s="60" t="s">
        <v>2</v>
      </c>
      <c r="Q31" s="60"/>
      <c r="R31" s="60" t="s">
        <v>3</v>
      </c>
      <c r="S31" s="60" t="s">
        <v>4</v>
      </c>
      <c r="T31" s="60" t="s">
        <v>4</v>
      </c>
      <c r="U31" s="60" t="s">
        <v>5</v>
      </c>
      <c r="V31" s="60" t="s">
        <v>6</v>
      </c>
      <c r="W31" s="60" t="s">
        <v>7</v>
      </c>
      <c r="X31" s="60" t="s">
        <v>2</v>
      </c>
      <c r="Y31" s="60"/>
      <c r="Z31" s="60" t="s">
        <v>3</v>
      </c>
      <c r="AA31" s="60" t="s">
        <v>4</v>
      </c>
      <c r="AB31" s="60" t="s">
        <v>4</v>
      </c>
      <c r="AC31" s="60" t="s">
        <v>5</v>
      </c>
      <c r="AD31" s="60" t="s">
        <v>6</v>
      </c>
      <c r="AE31" s="60" t="s">
        <v>7</v>
      </c>
      <c r="AF31" s="60" t="s">
        <v>2</v>
      </c>
      <c r="AG31" s="60"/>
      <c r="AH31" s="60" t="s">
        <v>3</v>
      </c>
      <c r="AI31" s="60" t="s">
        <v>4</v>
      </c>
      <c r="AJ31" s="60" t="s">
        <v>4</v>
      </c>
      <c r="AK31" s="60" t="s">
        <v>5</v>
      </c>
      <c r="AL31" s="60" t="s">
        <v>6</v>
      </c>
      <c r="AM31" s="60" t="s">
        <v>7</v>
      </c>
      <c r="AN31" s="60" t="s">
        <v>2</v>
      </c>
      <c r="AO31" s="48"/>
      <c r="AP31" s="17"/>
    </row>
    <row r="32" spans="1:42" ht="15.75" thickBot="1">
      <c r="A32" s="61" t="s">
        <v>8</v>
      </c>
      <c r="B32" s="65"/>
      <c r="C32" s="65"/>
      <c r="D32" s="65"/>
      <c r="E32" s="66"/>
      <c r="F32" s="66">
        <v>44652</v>
      </c>
      <c r="G32" s="66">
        <v>44653</v>
      </c>
      <c r="H32" s="66">
        <v>44654</v>
      </c>
      <c r="I32" s="63" t="s">
        <v>9</v>
      </c>
      <c r="J32" s="66">
        <v>44655</v>
      </c>
      <c r="K32" s="66">
        <v>44656</v>
      </c>
      <c r="L32" s="66">
        <v>44657</v>
      </c>
      <c r="M32" s="66">
        <v>44658</v>
      </c>
      <c r="N32" s="66">
        <v>44659</v>
      </c>
      <c r="O32" s="66">
        <v>44660</v>
      </c>
      <c r="P32" s="66">
        <v>44661</v>
      </c>
      <c r="Q32" s="63" t="s">
        <v>9</v>
      </c>
      <c r="R32" s="66">
        <v>44662</v>
      </c>
      <c r="S32" s="66">
        <v>44663</v>
      </c>
      <c r="T32" s="66">
        <v>44664</v>
      </c>
      <c r="U32" s="66">
        <v>44665</v>
      </c>
      <c r="V32" s="66">
        <v>44666</v>
      </c>
      <c r="W32" s="66">
        <v>44667</v>
      </c>
      <c r="X32" s="66">
        <v>44668</v>
      </c>
      <c r="Y32" s="63" t="s">
        <v>9</v>
      </c>
      <c r="Z32" s="66">
        <v>44669</v>
      </c>
      <c r="AA32" s="66">
        <v>44670</v>
      </c>
      <c r="AB32" s="66">
        <v>44671</v>
      </c>
      <c r="AC32" s="66">
        <v>44672</v>
      </c>
      <c r="AD32" s="66">
        <v>44673</v>
      </c>
      <c r="AE32" s="66">
        <v>44674</v>
      </c>
      <c r="AF32" s="66">
        <v>44675</v>
      </c>
      <c r="AG32" s="63" t="s">
        <v>9</v>
      </c>
      <c r="AH32" s="66">
        <v>44676</v>
      </c>
      <c r="AI32" s="66">
        <v>44677</v>
      </c>
      <c r="AJ32" s="66">
        <v>44678</v>
      </c>
      <c r="AK32" s="66">
        <v>44679</v>
      </c>
      <c r="AL32" s="66">
        <v>44680</v>
      </c>
      <c r="AM32" s="66">
        <v>44681</v>
      </c>
      <c r="AN32" s="66">
        <v>44682</v>
      </c>
      <c r="AO32" s="63" t="s">
        <v>9</v>
      </c>
      <c r="AP32" s="90" t="s">
        <v>10</v>
      </c>
    </row>
    <row r="33" spans="1:42">
      <c r="A33" s="67" t="s">
        <v>11</v>
      </c>
      <c r="B33" s="69"/>
      <c r="C33" s="70"/>
      <c r="D33" s="70"/>
      <c r="E33" s="70"/>
      <c r="F33" s="70">
        <v>66839</v>
      </c>
      <c r="G33" s="70">
        <v>84535</v>
      </c>
      <c r="H33" s="70"/>
      <c r="I33" s="84">
        <f>SUM(B33:H33)</f>
        <v>151374</v>
      </c>
      <c r="J33" s="70"/>
      <c r="K33" s="70">
        <v>21398</v>
      </c>
      <c r="L33" s="70">
        <v>28514</v>
      </c>
      <c r="M33" s="70">
        <v>70623</v>
      </c>
      <c r="N33" s="70">
        <v>100619</v>
      </c>
      <c r="O33" s="70">
        <v>102208</v>
      </c>
      <c r="P33" s="70"/>
      <c r="Q33" s="84">
        <f>SUM(J33:P33)</f>
        <v>323362</v>
      </c>
      <c r="R33" s="70">
        <v>76247</v>
      </c>
      <c r="S33" s="70">
        <v>76895</v>
      </c>
      <c r="T33" s="70">
        <v>94502</v>
      </c>
      <c r="U33" s="70">
        <v>125285</v>
      </c>
      <c r="V33" s="70">
        <v>70389</v>
      </c>
      <c r="W33" s="70">
        <v>86242</v>
      </c>
      <c r="X33" s="70"/>
      <c r="Y33" s="84">
        <f>SUM(R33:X33)</f>
        <v>529560</v>
      </c>
      <c r="Z33" s="70">
        <v>107307</v>
      </c>
      <c r="AA33" s="70">
        <v>111696</v>
      </c>
      <c r="AB33" s="70">
        <v>94392</v>
      </c>
      <c r="AC33" s="70">
        <v>82693</v>
      </c>
      <c r="AD33" s="70">
        <v>77590</v>
      </c>
      <c r="AE33" s="70"/>
      <c r="AF33" s="70"/>
      <c r="AG33" s="84">
        <f>SUM(Z33:AF33)</f>
        <v>473678</v>
      </c>
      <c r="AH33" s="70">
        <v>59880</v>
      </c>
      <c r="AI33" s="70">
        <v>88153</v>
      </c>
      <c r="AJ33" s="70">
        <v>105457</v>
      </c>
      <c r="AK33" s="70">
        <v>98777</v>
      </c>
      <c r="AL33" s="70">
        <v>77452</v>
      </c>
      <c r="AM33" s="70">
        <v>68714</v>
      </c>
      <c r="AN33" s="70"/>
      <c r="AO33" s="68">
        <f>SUM(AN33)</f>
        <v>0</v>
      </c>
      <c r="AP33" s="91">
        <f t="shared" ref="AP33:AP35" si="17">SUM(Y33,Q33,I33,AG33,AO33)</f>
        <v>1477974</v>
      </c>
    </row>
    <row r="34" spans="1:42">
      <c r="A34" s="67" t="s">
        <v>12</v>
      </c>
      <c r="B34" s="69"/>
      <c r="C34" s="70"/>
      <c r="D34" s="70"/>
      <c r="E34" s="70"/>
      <c r="F34" s="70"/>
      <c r="G34" s="70"/>
      <c r="H34" s="70"/>
      <c r="I34" s="84">
        <f>SUM(B34:H34)</f>
        <v>0</v>
      </c>
      <c r="J34" s="70"/>
      <c r="K34" s="70"/>
      <c r="L34" s="70"/>
      <c r="M34" s="70"/>
      <c r="N34" s="70"/>
      <c r="O34" s="70"/>
      <c r="P34" s="70"/>
      <c r="Q34" s="84">
        <f>SUM(J34:P34)</f>
        <v>0</v>
      </c>
      <c r="R34" s="70"/>
      <c r="S34" s="70"/>
      <c r="T34" s="70"/>
      <c r="U34" s="70"/>
      <c r="V34" s="70"/>
      <c r="W34" s="70"/>
      <c r="X34" s="70"/>
      <c r="Y34" s="84">
        <f>SUM(R34:X34)</f>
        <v>0</v>
      </c>
      <c r="Z34" s="70"/>
      <c r="AA34" s="70"/>
      <c r="AB34" s="70"/>
      <c r="AC34" s="70"/>
      <c r="AD34" s="70"/>
      <c r="AE34" s="70"/>
      <c r="AF34" s="70"/>
      <c r="AG34" s="84">
        <f>SUM(Z34:AF34)</f>
        <v>0</v>
      </c>
      <c r="AH34" s="70"/>
      <c r="AI34" s="70"/>
      <c r="AJ34" s="70"/>
      <c r="AK34" s="70"/>
      <c r="AL34" s="70"/>
      <c r="AM34" s="70"/>
      <c r="AN34" s="70"/>
      <c r="AO34" s="68">
        <f t="shared" ref="AO34:AO35" si="18">SUM(AN34)</f>
        <v>0</v>
      </c>
      <c r="AP34" s="91">
        <f t="shared" si="17"/>
        <v>0</v>
      </c>
    </row>
    <row r="35" spans="1:42" ht="15.75" thickBot="1">
      <c r="A35" s="71" t="s">
        <v>13</v>
      </c>
      <c r="B35" s="70"/>
      <c r="C35" s="70"/>
      <c r="D35" s="70"/>
      <c r="E35" s="70">
        <f>'P2'!B30</f>
        <v>0</v>
      </c>
      <c r="F35" s="70"/>
      <c r="G35" s="70">
        <f>'P2'!D30</f>
        <v>0</v>
      </c>
      <c r="H35" s="70">
        <f>'P2'!E30</f>
        <v>0</v>
      </c>
      <c r="I35" s="84">
        <f>SUM(B35:H35)</f>
        <v>0</v>
      </c>
      <c r="J35" s="70">
        <f>'P2'!F30</f>
        <v>0</v>
      </c>
      <c r="K35" s="70">
        <v>0</v>
      </c>
      <c r="L35" s="70">
        <f>'P2'!H30</f>
        <v>0</v>
      </c>
      <c r="M35" s="70">
        <v>0</v>
      </c>
      <c r="N35" s="70">
        <f>'P2'!J30</f>
        <v>0</v>
      </c>
      <c r="O35" s="70">
        <f>'P2'!K30</f>
        <v>0</v>
      </c>
      <c r="P35" s="70">
        <f>'P2'!L30</f>
        <v>0</v>
      </c>
      <c r="Q35" s="84">
        <f>SUM(J35:P35)</f>
        <v>0</v>
      </c>
      <c r="R35" s="70">
        <f>'P2'!M30</f>
        <v>0</v>
      </c>
      <c r="S35" s="70">
        <v>0</v>
      </c>
      <c r="T35" s="70">
        <v>0</v>
      </c>
      <c r="U35" s="70">
        <v>0</v>
      </c>
      <c r="V35" s="70">
        <f>'P2'!Q30</f>
        <v>0</v>
      </c>
      <c r="W35" s="70">
        <f>'P2'!R30</f>
        <v>0</v>
      </c>
      <c r="X35" s="70">
        <f>'P2'!S30</f>
        <v>0</v>
      </c>
      <c r="Y35" s="84">
        <f>SUM(R35:X35)</f>
        <v>0</v>
      </c>
      <c r="Z35" s="70">
        <f>'P2'!T30</f>
        <v>0</v>
      </c>
      <c r="AA35" s="70">
        <v>0</v>
      </c>
      <c r="AB35" s="70">
        <v>0</v>
      </c>
      <c r="AC35" s="70">
        <f>'P2'!W30</f>
        <v>0</v>
      </c>
      <c r="AD35" s="70">
        <v>0</v>
      </c>
      <c r="AE35" s="70">
        <f>'P2'!Y30</f>
        <v>0</v>
      </c>
      <c r="AF35" s="70">
        <f>'P2'!Z30</f>
        <v>0</v>
      </c>
      <c r="AG35" s="84">
        <f>SUM(Z35:AF35)</f>
        <v>0</v>
      </c>
      <c r="AH35" s="70">
        <f>'P2'!AA30</f>
        <v>0</v>
      </c>
      <c r="AI35" s="70">
        <v>0</v>
      </c>
      <c r="AJ35" s="70">
        <v>0</v>
      </c>
      <c r="AK35" s="70">
        <f>'P2'!AD30</f>
        <v>0</v>
      </c>
      <c r="AL35" s="70">
        <f>'P2'!AE30</f>
        <v>0</v>
      </c>
      <c r="AM35" s="70">
        <f>'P2'!AF30</f>
        <v>0</v>
      </c>
      <c r="AN35" s="70">
        <f>'P2'!AG30</f>
        <v>0</v>
      </c>
      <c r="AO35" s="68">
        <f t="shared" si="18"/>
        <v>0</v>
      </c>
      <c r="AP35" s="91">
        <f t="shared" si="17"/>
        <v>0</v>
      </c>
    </row>
    <row r="36" spans="1:42" ht="15.75" thickBot="1">
      <c r="A36" s="61" t="s">
        <v>15</v>
      </c>
      <c r="B36" s="74" t="e">
        <f t="shared" ref="B36:I36" si="19">B35/B33</f>
        <v>#DIV/0!</v>
      </c>
      <c r="C36" s="74" t="e">
        <f t="shared" si="19"/>
        <v>#DIV/0!</v>
      </c>
      <c r="D36" s="74" t="e">
        <f t="shared" si="19"/>
        <v>#DIV/0!</v>
      </c>
      <c r="E36" s="74" t="e">
        <f t="shared" si="19"/>
        <v>#DIV/0!</v>
      </c>
      <c r="F36" s="74">
        <f t="shared" si="19"/>
        <v>0</v>
      </c>
      <c r="G36" s="74">
        <f t="shared" si="19"/>
        <v>0</v>
      </c>
      <c r="H36" s="74" t="e">
        <f t="shared" si="19"/>
        <v>#DIV/0!</v>
      </c>
      <c r="I36" s="73">
        <f t="shared" si="19"/>
        <v>0</v>
      </c>
      <c r="J36" s="74" t="e">
        <f t="shared" ref="J36:R36" si="20">J35/J33</f>
        <v>#DIV/0!</v>
      </c>
      <c r="K36" s="74">
        <f t="shared" si="20"/>
        <v>0</v>
      </c>
      <c r="L36" s="74">
        <f t="shared" si="20"/>
        <v>0</v>
      </c>
      <c r="M36" s="74">
        <f t="shared" si="20"/>
        <v>0</v>
      </c>
      <c r="N36" s="74">
        <f t="shared" si="20"/>
        <v>0</v>
      </c>
      <c r="O36" s="74">
        <f t="shared" si="20"/>
        <v>0</v>
      </c>
      <c r="P36" s="74" t="e">
        <f t="shared" si="20"/>
        <v>#DIV/0!</v>
      </c>
      <c r="Q36" s="73">
        <f t="shared" si="20"/>
        <v>0</v>
      </c>
      <c r="R36" s="74">
        <f t="shared" si="20"/>
        <v>0</v>
      </c>
      <c r="S36" s="74">
        <f t="shared" ref="S36:Y36" si="21">S35/S33</f>
        <v>0</v>
      </c>
      <c r="T36" s="74">
        <f t="shared" si="21"/>
        <v>0</v>
      </c>
      <c r="U36" s="74">
        <f t="shared" si="21"/>
        <v>0</v>
      </c>
      <c r="V36" s="74">
        <f t="shared" si="21"/>
        <v>0</v>
      </c>
      <c r="W36" s="74">
        <f t="shared" si="21"/>
        <v>0</v>
      </c>
      <c r="X36" s="74" t="e">
        <f t="shared" si="21"/>
        <v>#DIV/0!</v>
      </c>
      <c r="Y36" s="73">
        <f t="shared" si="21"/>
        <v>0</v>
      </c>
      <c r="Z36" s="74">
        <f t="shared" ref="Z36:AG36" si="22">Z35/Z33</f>
        <v>0</v>
      </c>
      <c r="AA36" s="74">
        <f t="shared" si="22"/>
        <v>0</v>
      </c>
      <c r="AB36" s="74">
        <f t="shared" si="22"/>
        <v>0</v>
      </c>
      <c r="AC36" s="74">
        <f t="shared" si="22"/>
        <v>0</v>
      </c>
      <c r="AD36" s="74">
        <f t="shared" si="22"/>
        <v>0</v>
      </c>
      <c r="AE36" s="74" t="e">
        <f t="shared" si="22"/>
        <v>#DIV/0!</v>
      </c>
      <c r="AF36" s="74" t="e">
        <f t="shared" si="22"/>
        <v>#DIV/0!</v>
      </c>
      <c r="AG36" s="73">
        <f t="shared" si="22"/>
        <v>0</v>
      </c>
      <c r="AH36" s="74">
        <f t="shared" ref="AH36:AP36" si="23">AH35/AH33</f>
        <v>0</v>
      </c>
      <c r="AI36" s="74">
        <f t="shared" si="23"/>
        <v>0</v>
      </c>
      <c r="AJ36" s="74">
        <f t="shared" si="23"/>
        <v>0</v>
      </c>
      <c r="AK36" s="74">
        <f t="shared" si="23"/>
        <v>0</v>
      </c>
      <c r="AL36" s="74">
        <f t="shared" si="23"/>
        <v>0</v>
      </c>
      <c r="AM36" s="74">
        <f t="shared" si="23"/>
        <v>0</v>
      </c>
      <c r="AN36" s="74" t="e">
        <f t="shared" si="23"/>
        <v>#DIV/0!</v>
      </c>
      <c r="AO36" s="73" t="e">
        <f t="shared" si="23"/>
        <v>#DIV/0!</v>
      </c>
      <c r="AP36" s="92">
        <f t="shared" si="23"/>
        <v>0</v>
      </c>
    </row>
    <row r="37" spans="1:42" s="58" customFormat="1">
      <c r="B37" s="76"/>
      <c r="C37" s="76"/>
      <c r="D37" s="76"/>
      <c r="E37" s="76"/>
      <c r="F37" s="76"/>
      <c r="G37" s="85"/>
      <c r="H37" s="76"/>
      <c r="I37" s="75"/>
      <c r="J37" s="76"/>
      <c r="K37" s="76"/>
      <c r="L37" s="76"/>
      <c r="M37" s="76"/>
      <c r="N37" s="76"/>
      <c r="O37" s="76"/>
      <c r="P37" s="87"/>
      <c r="Q37" s="75"/>
      <c r="R37" s="88"/>
      <c r="S37" s="88"/>
      <c r="T37" s="88"/>
      <c r="U37" s="88"/>
      <c r="V37" s="88"/>
      <c r="W37" s="88"/>
      <c r="X37" s="88"/>
      <c r="Y37" s="75"/>
      <c r="Z37" s="87"/>
      <c r="AA37" s="76"/>
      <c r="AB37" s="76"/>
      <c r="AC37" s="76"/>
      <c r="AD37" s="76"/>
      <c r="AE37" s="76"/>
      <c r="AF37" s="76"/>
      <c r="AG37" s="75"/>
      <c r="AH37" s="76"/>
      <c r="AI37" s="87"/>
      <c r="AJ37" s="88"/>
      <c r="AK37" s="88"/>
      <c r="AL37" s="88"/>
      <c r="AM37" s="88"/>
      <c r="AN37" s="88"/>
      <c r="AO37" s="75"/>
      <c r="AP37" s="17"/>
    </row>
    <row r="38" spans="1:42" s="57" customFormat="1">
      <c r="B38" s="79"/>
      <c r="C38" s="79"/>
      <c r="D38" s="79"/>
      <c r="E38" s="79"/>
      <c r="F38" s="79"/>
      <c r="G38" s="86"/>
      <c r="H38" s="79"/>
      <c r="I38" s="78"/>
      <c r="J38" s="79"/>
      <c r="K38" s="79"/>
      <c r="L38" s="79"/>
      <c r="M38" s="79"/>
      <c r="N38" s="79"/>
      <c r="O38" s="79"/>
      <c r="P38" s="86"/>
      <c r="Q38" s="78"/>
      <c r="R38" s="79"/>
      <c r="S38" s="79"/>
      <c r="T38" s="79"/>
      <c r="U38" s="79"/>
      <c r="V38" s="79"/>
      <c r="W38" s="79"/>
      <c r="X38" s="79"/>
      <c r="Y38" s="78"/>
      <c r="Z38" s="86"/>
      <c r="AA38" s="79"/>
      <c r="AB38" s="79"/>
      <c r="AC38" s="79"/>
      <c r="AD38" s="79"/>
      <c r="AE38" s="79"/>
      <c r="AF38" s="79"/>
      <c r="AG38" s="78"/>
      <c r="AH38" s="79"/>
      <c r="AI38" s="86"/>
      <c r="AJ38" s="79"/>
      <c r="AK38" s="79"/>
      <c r="AL38" s="79"/>
      <c r="AM38" s="79"/>
      <c r="AN38" s="79"/>
      <c r="AO38" s="93" t="s">
        <v>16</v>
      </c>
      <c r="AP38" s="18"/>
    </row>
    <row r="39" spans="1:42" s="57" customFormat="1">
      <c r="C39" s="81"/>
      <c r="F39" s="81"/>
      <c r="G39" s="81"/>
      <c r="H39" s="81"/>
      <c r="I39" s="80"/>
      <c r="J39" s="81"/>
      <c r="K39" s="81"/>
      <c r="N39" s="81"/>
      <c r="O39" s="81"/>
      <c r="Q39" s="80"/>
      <c r="Y39" s="80"/>
      <c r="AG39" s="80"/>
      <c r="AL39" s="89"/>
      <c r="AO39" s="94" t="s">
        <v>17</v>
      </c>
      <c r="AP39" s="95"/>
    </row>
    <row r="40" spans="1:42" s="58" customFormat="1" ht="15.75" thickBot="1">
      <c r="A40" s="177" t="s">
        <v>21</v>
      </c>
      <c r="B40" s="60" t="s">
        <v>3</v>
      </c>
      <c r="C40" s="60" t="s">
        <v>4</v>
      </c>
      <c r="D40" s="60" t="s">
        <v>4</v>
      </c>
      <c r="E40" s="60" t="s">
        <v>5</v>
      </c>
      <c r="F40" s="60" t="s">
        <v>6</v>
      </c>
      <c r="G40" s="60" t="s">
        <v>7</v>
      </c>
      <c r="H40" s="60" t="s">
        <v>2</v>
      </c>
      <c r="I40" s="60"/>
      <c r="J40" s="60" t="s">
        <v>3</v>
      </c>
      <c r="K40" s="60" t="s">
        <v>4</v>
      </c>
      <c r="L40" s="60" t="s">
        <v>4</v>
      </c>
      <c r="M40" s="60" t="s">
        <v>5</v>
      </c>
      <c r="N40" s="60" t="s">
        <v>6</v>
      </c>
      <c r="O40" s="60" t="s">
        <v>7</v>
      </c>
      <c r="P40" s="60" t="s">
        <v>2</v>
      </c>
      <c r="Q40" s="60"/>
      <c r="R40" s="60" t="s">
        <v>3</v>
      </c>
      <c r="S40" s="60" t="s">
        <v>4</v>
      </c>
      <c r="T40" s="60" t="s">
        <v>4</v>
      </c>
      <c r="U40" s="60" t="s">
        <v>5</v>
      </c>
      <c r="V40" s="60" t="s">
        <v>6</v>
      </c>
      <c r="W40" s="60" t="s">
        <v>7</v>
      </c>
      <c r="X40" s="60" t="s">
        <v>2</v>
      </c>
      <c r="Y40" s="60"/>
      <c r="Z40" s="60" t="s">
        <v>3</v>
      </c>
      <c r="AA40" s="60" t="s">
        <v>4</v>
      </c>
      <c r="AB40" s="60" t="s">
        <v>4</v>
      </c>
      <c r="AC40" s="60" t="s">
        <v>5</v>
      </c>
      <c r="AD40" s="60" t="s">
        <v>6</v>
      </c>
      <c r="AE40" s="60" t="s">
        <v>7</v>
      </c>
      <c r="AF40" s="60" t="s">
        <v>2</v>
      </c>
      <c r="AG40" s="60"/>
      <c r="AH40" s="60" t="s">
        <v>3</v>
      </c>
      <c r="AI40" s="60" t="s">
        <v>4</v>
      </c>
      <c r="AJ40" s="60" t="s">
        <v>4</v>
      </c>
      <c r="AK40" s="60" t="s">
        <v>5</v>
      </c>
      <c r="AL40" s="60" t="s">
        <v>6</v>
      </c>
      <c r="AM40" s="60" t="s">
        <v>7</v>
      </c>
      <c r="AN40" s="60" t="s">
        <v>2</v>
      </c>
      <c r="AO40" s="83"/>
    </row>
    <row r="41" spans="1:42" ht="15.75" thickBot="1">
      <c r="A41" s="61" t="s">
        <v>8</v>
      </c>
      <c r="B41" s="66">
        <v>44683</v>
      </c>
      <c r="C41" s="66">
        <v>44684</v>
      </c>
      <c r="D41" s="66">
        <v>44685</v>
      </c>
      <c r="E41" s="66">
        <v>44686</v>
      </c>
      <c r="F41" s="66">
        <v>44687</v>
      </c>
      <c r="G41" s="66">
        <v>44688</v>
      </c>
      <c r="H41" s="66">
        <v>44689</v>
      </c>
      <c r="I41" s="63" t="s">
        <v>9</v>
      </c>
      <c r="J41" s="66">
        <v>44690</v>
      </c>
      <c r="K41" s="66">
        <v>44691</v>
      </c>
      <c r="L41" s="66">
        <v>44692</v>
      </c>
      <c r="M41" s="66">
        <v>44693</v>
      </c>
      <c r="N41" s="66">
        <v>44694</v>
      </c>
      <c r="O41" s="66">
        <v>44695</v>
      </c>
      <c r="P41" s="66">
        <v>44696</v>
      </c>
      <c r="Q41" s="63" t="s">
        <v>9</v>
      </c>
      <c r="R41" s="66">
        <v>44697</v>
      </c>
      <c r="S41" s="66">
        <v>44698</v>
      </c>
      <c r="T41" s="66">
        <v>44699</v>
      </c>
      <c r="U41" s="66">
        <v>44700</v>
      </c>
      <c r="V41" s="66">
        <v>44701</v>
      </c>
      <c r="W41" s="66">
        <v>44702</v>
      </c>
      <c r="X41" s="66">
        <v>44703</v>
      </c>
      <c r="Y41" s="63" t="s">
        <v>9</v>
      </c>
      <c r="Z41" s="66">
        <v>44704</v>
      </c>
      <c r="AA41" s="66">
        <v>44705</v>
      </c>
      <c r="AB41" s="66">
        <v>44706</v>
      </c>
      <c r="AC41" s="66">
        <v>44707</v>
      </c>
      <c r="AD41" s="66">
        <v>44708</v>
      </c>
      <c r="AE41" s="66">
        <v>44709</v>
      </c>
      <c r="AF41" s="66">
        <v>44710</v>
      </c>
      <c r="AG41" s="63" t="s">
        <v>9</v>
      </c>
      <c r="AH41" s="66">
        <v>44711</v>
      </c>
      <c r="AI41" s="66">
        <v>44712</v>
      </c>
      <c r="AJ41" s="66"/>
      <c r="AK41" s="66"/>
      <c r="AL41" s="66"/>
      <c r="AM41" s="66"/>
      <c r="AN41" s="66"/>
      <c r="AO41" s="63" t="s">
        <v>9</v>
      </c>
      <c r="AP41" s="90" t="s">
        <v>10</v>
      </c>
    </row>
    <row r="42" spans="1:42">
      <c r="A42" s="67" t="s">
        <v>11</v>
      </c>
      <c r="B42" s="69">
        <v>46946</v>
      </c>
      <c r="C42" s="70">
        <v>104532</v>
      </c>
      <c r="D42" s="70">
        <v>90391</v>
      </c>
      <c r="E42" s="70">
        <v>95008</v>
      </c>
      <c r="F42" s="70">
        <v>65554</v>
      </c>
      <c r="G42" s="70">
        <v>94584</v>
      </c>
      <c r="H42" s="70"/>
      <c r="I42" s="84">
        <f>SUM(B42:H42)</f>
        <v>497015</v>
      </c>
      <c r="J42" s="70">
        <v>83279</v>
      </c>
      <c r="K42" s="70">
        <v>77915</v>
      </c>
      <c r="L42" s="70">
        <v>38455</v>
      </c>
      <c r="M42" s="70">
        <v>85464</v>
      </c>
      <c r="N42" s="70">
        <v>95063</v>
      </c>
      <c r="O42" s="70">
        <v>0</v>
      </c>
      <c r="P42" s="70">
        <v>0</v>
      </c>
      <c r="Q42" s="84">
        <f>SUM(J42:P42)</f>
        <v>380176</v>
      </c>
      <c r="R42" s="70">
        <v>89804</v>
      </c>
      <c r="S42" s="70">
        <v>95741</v>
      </c>
      <c r="T42" s="70">
        <v>99603</v>
      </c>
      <c r="U42" s="70">
        <v>71445</v>
      </c>
      <c r="V42" s="70">
        <v>44849</v>
      </c>
      <c r="W42" s="70"/>
      <c r="X42" s="70"/>
      <c r="Y42" s="84">
        <f>SUM(R42:X42)</f>
        <v>401442</v>
      </c>
      <c r="Z42" s="70">
        <v>108931</v>
      </c>
      <c r="AA42" s="70">
        <v>90832</v>
      </c>
      <c r="AB42" s="70">
        <v>87589</v>
      </c>
      <c r="AC42" s="70">
        <v>111626</v>
      </c>
      <c r="AD42" s="70"/>
      <c r="AE42" s="70">
        <v>58542</v>
      </c>
      <c r="AF42" s="70"/>
      <c r="AG42" s="84">
        <f>SUM(Z42:AF42)</f>
        <v>457520</v>
      </c>
      <c r="AH42" s="70">
        <v>111622</v>
      </c>
      <c r="AI42" s="70">
        <v>113146</v>
      </c>
      <c r="AJ42" s="70"/>
      <c r="AK42" s="70"/>
      <c r="AL42" s="70"/>
      <c r="AM42" s="70"/>
      <c r="AN42" s="70"/>
      <c r="AO42" s="68">
        <f>SUM(AN42)</f>
        <v>0</v>
      </c>
      <c r="AP42" s="91">
        <f t="shared" ref="AP42:AP44" si="24">SUM(Y42,Q42,I42,AG42,AO42)</f>
        <v>1736153</v>
      </c>
    </row>
    <row r="43" spans="1:42">
      <c r="A43" s="67" t="s">
        <v>12</v>
      </c>
      <c r="B43" s="69"/>
      <c r="C43" s="70"/>
      <c r="D43" s="70"/>
      <c r="E43" s="70"/>
      <c r="F43" s="70"/>
      <c r="G43" s="70"/>
      <c r="H43" s="70"/>
      <c r="I43" s="84">
        <f>SUM(B43:H43)</f>
        <v>0</v>
      </c>
      <c r="J43" s="70"/>
      <c r="K43" s="70"/>
      <c r="L43" s="70"/>
      <c r="M43" s="70"/>
      <c r="N43" s="70"/>
      <c r="O43" s="70"/>
      <c r="P43" s="70"/>
      <c r="Q43" s="84">
        <f>SUM(J43:P43)</f>
        <v>0</v>
      </c>
      <c r="R43" s="70"/>
      <c r="S43" s="70"/>
      <c r="T43" s="70"/>
      <c r="U43" s="70"/>
      <c r="V43" s="70"/>
      <c r="W43" s="70"/>
      <c r="X43" s="70"/>
      <c r="Y43" s="84">
        <f>SUM(R43:X43)</f>
        <v>0</v>
      </c>
      <c r="Z43" s="70"/>
      <c r="AA43" s="70"/>
      <c r="AB43" s="70"/>
      <c r="AC43" s="70"/>
      <c r="AD43" s="70"/>
      <c r="AE43" s="70"/>
      <c r="AF43" s="70"/>
      <c r="AG43" s="84">
        <f>SUM(Z43:AF43)</f>
        <v>0</v>
      </c>
      <c r="AH43" s="70"/>
      <c r="AI43" s="70"/>
      <c r="AJ43" s="70"/>
      <c r="AK43" s="70"/>
      <c r="AL43" s="70"/>
      <c r="AM43" s="70"/>
      <c r="AN43" s="70"/>
      <c r="AO43" s="68">
        <f t="shared" ref="AO43:AO44" si="25">SUM(AN43)</f>
        <v>0</v>
      </c>
      <c r="AP43" s="91">
        <f t="shared" si="24"/>
        <v>0</v>
      </c>
    </row>
    <row r="44" spans="1:42" ht="15.75" thickBot="1">
      <c r="A44" s="71" t="s">
        <v>13</v>
      </c>
      <c r="B44" s="70"/>
      <c r="C44" s="70"/>
      <c r="D44" s="70"/>
      <c r="E44" s="70"/>
      <c r="F44" s="70"/>
      <c r="G44" s="70">
        <f>'P2'!B38</f>
        <v>0</v>
      </c>
      <c r="H44" s="70">
        <f>'P2'!C38</f>
        <v>0</v>
      </c>
      <c r="I44" s="84">
        <f>SUM(B44:H44)</f>
        <v>0</v>
      </c>
      <c r="J44" s="70">
        <f>'P2'!D38</f>
        <v>0</v>
      </c>
      <c r="K44" s="70">
        <v>0</v>
      </c>
      <c r="L44" s="70">
        <f>'P2'!F38</f>
        <v>0</v>
      </c>
      <c r="M44" s="70">
        <v>0</v>
      </c>
      <c r="N44" s="70">
        <f>'P2'!H38</f>
        <v>0</v>
      </c>
      <c r="O44" s="70">
        <f>'P2'!I38</f>
        <v>0</v>
      </c>
      <c r="P44" s="70">
        <f>'P2'!J38</f>
        <v>0</v>
      </c>
      <c r="Q44" s="84">
        <f>SUM(J44:P44)</f>
        <v>0</v>
      </c>
      <c r="R44" s="70">
        <f>'P2'!K38</f>
        <v>0</v>
      </c>
      <c r="S44" s="70">
        <v>0</v>
      </c>
      <c r="T44" s="70">
        <f>'P2'!M38</f>
        <v>0</v>
      </c>
      <c r="U44" s="70">
        <v>0</v>
      </c>
      <c r="V44" s="70">
        <v>0</v>
      </c>
      <c r="W44" s="70">
        <f>'P2'!P38</f>
        <v>0</v>
      </c>
      <c r="X44" s="70">
        <f>'P2'!Q38</f>
        <v>0</v>
      </c>
      <c r="Y44" s="84">
        <f>SUM(R44:X44)</f>
        <v>0</v>
      </c>
      <c r="Z44" s="70">
        <f>'P2'!R38</f>
        <v>0</v>
      </c>
      <c r="AA44" s="70">
        <v>0</v>
      </c>
      <c r="AB44" s="70">
        <v>0</v>
      </c>
      <c r="AC44" s="70">
        <v>0</v>
      </c>
      <c r="AD44" s="70">
        <f>'P2'!V38</f>
        <v>0</v>
      </c>
      <c r="AE44" s="70">
        <f>'P2'!W38</f>
        <v>0</v>
      </c>
      <c r="AF44" s="70">
        <f>'P2'!X38</f>
        <v>0</v>
      </c>
      <c r="AG44" s="84">
        <f>SUM(Z44:AF44)</f>
        <v>0</v>
      </c>
      <c r="AH44" s="70">
        <v>0</v>
      </c>
      <c r="AI44" s="70">
        <v>0</v>
      </c>
      <c r="AJ44" s="70">
        <f>'P2'!AA38</f>
        <v>0</v>
      </c>
      <c r="AK44" s="70">
        <f>'P2'!AB38</f>
        <v>0</v>
      </c>
      <c r="AL44" s="70">
        <f>'P2'!AC38</f>
        <v>0</v>
      </c>
      <c r="AM44" s="70">
        <f>'P2'!AD38</f>
        <v>0</v>
      </c>
      <c r="AN44" s="70">
        <f>'P2'!AE38</f>
        <v>0</v>
      </c>
      <c r="AO44" s="68">
        <f t="shared" si="25"/>
        <v>0</v>
      </c>
      <c r="AP44" s="91">
        <f t="shared" si="24"/>
        <v>0</v>
      </c>
    </row>
    <row r="45" spans="1:42" ht="15.75" thickBot="1">
      <c r="A45" s="61" t="s">
        <v>15</v>
      </c>
      <c r="B45" s="74">
        <f t="shared" ref="B45:I45" si="26">B44/B42</f>
        <v>0</v>
      </c>
      <c r="C45" s="74">
        <f t="shared" si="26"/>
        <v>0</v>
      </c>
      <c r="D45" s="74">
        <f t="shared" si="26"/>
        <v>0</v>
      </c>
      <c r="E45" s="74">
        <f t="shared" si="26"/>
        <v>0</v>
      </c>
      <c r="F45" s="74">
        <f t="shared" si="26"/>
        <v>0</v>
      </c>
      <c r="G45" s="74">
        <f t="shared" si="26"/>
        <v>0</v>
      </c>
      <c r="H45" s="74" t="e">
        <f t="shared" si="26"/>
        <v>#DIV/0!</v>
      </c>
      <c r="I45" s="73">
        <f t="shared" si="26"/>
        <v>0</v>
      </c>
      <c r="J45" s="74">
        <f t="shared" ref="J45:R45" si="27">J44/J42</f>
        <v>0</v>
      </c>
      <c r="K45" s="74">
        <f t="shared" si="27"/>
        <v>0</v>
      </c>
      <c r="L45" s="74">
        <f t="shared" si="27"/>
        <v>0</v>
      </c>
      <c r="M45" s="74">
        <f t="shared" si="27"/>
        <v>0</v>
      </c>
      <c r="N45" s="74">
        <f t="shared" si="27"/>
        <v>0</v>
      </c>
      <c r="O45" s="74" t="e">
        <f t="shared" si="27"/>
        <v>#DIV/0!</v>
      </c>
      <c r="P45" s="74" t="e">
        <f t="shared" si="27"/>
        <v>#DIV/0!</v>
      </c>
      <c r="Q45" s="73">
        <f t="shared" si="27"/>
        <v>0</v>
      </c>
      <c r="R45" s="74">
        <f t="shared" si="27"/>
        <v>0</v>
      </c>
      <c r="S45" s="74">
        <f t="shared" ref="S45:Y45" si="28">S44/S42</f>
        <v>0</v>
      </c>
      <c r="T45" s="74">
        <f t="shared" si="28"/>
        <v>0</v>
      </c>
      <c r="U45" s="74">
        <f t="shared" si="28"/>
        <v>0</v>
      </c>
      <c r="V45" s="74">
        <f t="shared" si="28"/>
        <v>0</v>
      </c>
      <c r="W45" s="74" t="e">
        <f t="shared" si="28"/>
        <v>#DIV/0!</v>
      </c>
      <c r="X45" s="74" t="e">
        <f t="shared" si="28"/>
        <v>#DIV/0!</v>
      </c>
      <c r="Y45" s="73">
        <f t="shared" si="28"/>
        <v>0</v>
      </c>
      <c r="Z45" s="74">
        <f t="shared" ref="Z45:AG45" si="29">Z44/Z42</f>
        <v>0</v>
      </c>
      <c r="AA45" s="74">
        <f t="shared" si="29"/>
        <v>0</v>
      </c>
      <c r="AB45" s="74">
        <f t="shared" si="29"/>
        <v>0</v>
      </c>
      <c r="AC45" s="74">
        <f t="shared" si="29"/>
        <v>0</v>
      </c>
      <c r="AD45" s="74" t="e">
        <f t="shared" si="29"/>
        <v>#DIV/0!</v>
      </c>
      <c r="AE45" s="74">
        <f t="shared" si="29"/>
        <v>0</v>
      </c>
      <c r="AF45" s="74" t="e">
        <f t="shared" si="29"/>
        <v>#DIV/0!</v>
      </c>
      <c r="AG45" s="73">
        <f t="shared" si="29"/>
        <v>0</v>
      </c>
      <c r="AH45" s="74">
        <f>AH44/AH42</f>
        <v>0</v>
      </c>
      <c r="AI45" s="74">
        <f t="shared" ref="AI45:AP45" si="30">AI44/AI42</f>
        <v>0</v>
      </c>
      <c r="AJ45" s="74" t="e">
        <f t="shared" si="30"/>
        <v>#DIV/0!</v>
      </c>
      <c r="AK45" s="74" t="e">
        <f t="shared" si="30"/>
        <v>#DIV/0!</v>
      </c>
      <c r="AL45" s="74" t="e">
        <f t="shared" si="30"/>
        <v>#DIV/0!</v>
      </c>
      <c r="AM45" s="74" t="e">
        <f t="shared" si="30"/>
        <v>#DIV/0!</v>
      </c>
      <c r="AN45" s="74" t="e">
        <f t="shared" si="30"/>
        <v>#DIV/0!</v>
      </c>
      <c r="AO45" s="73" t="e">
        <f t="shared" si="30"/>
        <v>#DIV/0!</v>
      </c>
      <c r="AP45" s="92">
        <f t="shared" si="30"/>
        <v>0</v>
      </c>
    </row>
    <row r="46" spans="1:42">
      <c r="B46" s="76"/>
      <c r="C46" s="76"/>
      <c r="D46" s="76"/>
      <c r="E46" s="76"/>
      <c r="F46" s="76"/>
      <c r="G46" s="85"/>
      <c r="H46" s="76"/>
      <c r="I46" s="75"/>
      <c r="J46" s="76"/>
      <c r="K46" s="76"/>
      <c r="L46" s="76"/>
      <c r="M46" s="76"/>
      <c r="N46" s="76"/>
      <c r="O46" s="76"/>
      <c r="P46" s="87"/>
      <c r="Q46" s="75"/>
      <c r="R46" s="88"/>
      <c r="S46" s="88"/>
      <c r="T46" s="88"/>
      <c r="U46" s="88"/>
      <c r="V46" s="88"/>
      <c r="W46" s="88"/>
      <c r="X46" s="88"/>
      <c r="Y46" s="75"/>
      <c r="Z46" s="87"/>
      <c r="AA46" s="76"/>
      <c r="AB46" s="76"/>
      <c r="AC46" s="76"/>
      <c r="AD46" s="76"/>
      <c r="AE46" s="76"/>
      <c r="AF46" s="76"/>
      <c r="AG46" s="75"/>
      <c r="AH46" s="76"/>
      <c r="AI46" s="87"/>
      <c r="AJ46" s="88"/>
      <c r="AK46" s="88"/>
      <c r="AL46" s="88"/>
      <c r="AM46" s="88"/>
      <c r="AN46" s="88"/>
      <c r="AO46" s="75"/>
      <c r="AP46" s="17"/>
    </row>
    <row r="47" spans="1:42" s="58" customFormat="1">
      <c r="B47" s="79"/>
      <c r="C47" s="79"/>
      <c r="D47" s="79"/>
      <c r="E47" s="79"/>
      <c r="F47" s="79"/>
      <c r="G47" s="86"/>
      <c r="H47" s="79"/>
      <c r="I47" s="78"/>
      <c r="J47" s="79"/>
      <c r="K47" s="79"/>
      <c r="L47" s="79"/>
      <c r="M47" s="79"/>
      <c r="N47" s="79"/>
      <c r="O47" s="79"/>
      <c r="P47" s="86"/>
      <c r="Q47" s="78"/>
      <c r="R47" s="79"/>
      <c r="S47" s="79"/>
      <c r="T47" s="79"/>
      <c r="U47" s="79"/>
      <c r="V47" s="79"/>
      <c r="W47" s="79"/>
      <c r="X47" s="79"/>
      <c r="Y47" s="78"/>
      <c r="Z47" s="86"/>
      <c r="AA47" s="79"/>
      <c r="AB47" s="79"/>
      <c r="AC47" s="79"/>
      <c r="AD47" s="79"/>
      <c r="AE47" s="79"/>
      <c r="AF47" s="79"/>
      <c r="AG47" s="78"/>
      <c r="AH47" s="79"/>
      <c r="AI47" s="86"/>
      <c r="AJ47" s="79"/>
      <c r="AK47" s="79"/>
      <c r="AL47" s="79"/>
      <c r="AM47" s="79"/>
      <c r="AN47" s="79"/>
      <c r="AO47" s="93" t="s">
        <v>16</v>
      </c>
      <c r="AP47" s="18"/>
    </row>
    <row r="48" spans="1:42" s="58" customFormat="1">
      <c r="B48" s="57"/>
      <c r="C48" s="81"/>
      <c r="D48" s="57"/>
      <c r="E48" s="57"/>
      <c r="F48" s="81"/>
      <c r="G48" s="81"/>
      <c r="H48" s="81"/>
      <c r="I48" s="80"/>
      <c r="J48" s="81"/>
      <c r="K48" s="81"/>
      <c r="L48" s="57"/>
      <c r="M48" s="57"/>
      <c r="N48" s="81"/>
      <c r="O48" s="81"/>
      <c r="P48" s="57"/>
      <c r="Q48" s="80"/>
      <c r="R48" s="57"/>
      <c r="S48" s="57"/>
      <c r="T48" s="57"/>
      <c r="U48" s="57"/>
      <c r="V48" s="57"/>
      <c r="W48" s="57"/>
      <c r="X48" s="57"/>
      <c r="Y48" s="80"/>
      <c r="Z48" s="57"/>
      <c r="AA48" s="57"/>
      <c r="AB48" s="57"/>
      <c r="AC48" s="57"/>
      <c r="AD48" s="57"/>
      <c r="AE48" s="57"/>
      <c r="AF48" s="57"/>
      <c r="AG48" s="80"/>
      <c r="AH48" s="57"/>
      <c r="AI48" s="57"/>
      <c r="AJ48" s="57"/>
      <c r="AK48" s="57"/>
      <c r="AL48" s="89"/>
      <c r="AM48" s="57"/>
      <c r="AN48" s="57"/>
      <c r="AO48" s="94" t="s">
        <v>17</v>
      </c>
      <c r="AP48" s="95"/>
    </row>
    <row r="49" spans="1:43" ht="15.75" thickBot="1">
      <c r="A49" s="48" t="s">
        <v>22</v>
      </c>
      <c r="B49" s="60" t="s">
        <v>3</v>
      </c>
      <c r="C49" s="60" t="s">
        <v>4</v>
      </c>
      <c r="D49" s="60" t="s">
        <v>4</v>
      </c>
      <c r="E49" s="60" t="s">
        <v>5</v>
      </c>
      <c r="F49" s="60" t="s">
        <v>6</v>
      </c>
      <c r="G49" s="60" t="s">
        <v>7</v>
      </c>
      <c r="H49" s="60" t="s">
        <v>2</v>
      </c>
      <c r="I49" s="60"/>
      <c r="J49" s="60" t="s">
        <v>3</v>
      </c>
      <c r="K49" s="60" t="s">
        <v>4</v>
      </c>
      <c r="L49" s="60" t="s">
        <v>4</v>
      </c>
      <c r="M49" s="60" t="s">
        <v>5</v>
      </c>
      <c r="N49" s="60" t="s">
        <v>6</v>
      </c>
      <c r="O49" s="60" t="s">
        <v>7</v>
      </c>
      <c r="P49" s="60" t="s">
        <v>2</v>
      </c>
      <c r="Q49" s="60"/>
      <c r="R49" s="60" t="s">
        <v>3</v>
      </c>
      <c r="S49" s="60" t="s">
        <v>4</v>
      </c>
      <c r="T49" s="60" t="s">
        <v>4</v>
      </c>
      <c r="U49" s="60" t="s">
        <v>5</v>
      </c>
      <c r="V49" s="60" t="s">
        <v>6</v>
      </c>
      <c r="W49" s="60" t="s">
        <v>7</v>
      </c>
      <c r="X49" s="60" t="s">
        <v>2</v>
      </c>
      <c r="Y49" s="60"/>
      <c r="Z49" s="60" t="s">
        <v>3</v>
      </c>
      <c r="AA49" s="60" t="s">
        <v>4</v>
      </c>
      <c r="AB49" s="60" t="s">
        <v>4</v>
      </c>
      <c r="AC49" s="60" t="s">
        <v>5</v>
      </c>
      <c r="AD49" s="60" t="s">
        <v>6</v>
      </c>
      <c r="AE49" s="60" t="s">
        <v>7</v>
      </c>
      <c r="AF49" s="60" t="s">
        <v>2</v>
      </c>
      <c r="AG49" s="60"/>
      <c r="AH49" s="60" t="s">
        <v>3</v>
      </c>
      <c r="AI49" s="60" t="s">
        <v>4</v>
      </c>
      <c r="AJ49" s="60" t="s">
        <v>4</v>
      </c>
      <c r="AK49" s="60" t="s">
        <v>5</v>
      </c>
      <c r="AL49" s="60" t="s">
        <v>6</v>
      </c>
      <c r="AM49" s="60" t="s">
        <v>7</v>
      </c>
      <c r="AN49" s="60" t="s">
        <v>2</v>
      </c>
      <c r="AO49" s="48"/>
      <c r="AP49" s="17">
        <f>SUM(B49:AO49)</f>
        <v>0</v>
      </c>
    </row>
    <row r="50" spans="1:43" ht="15.75" thickBot="1">
      <c r="A50" s="61" t="s">
        <v>8</v>
      </c>
      <c r="B50" s="65"/>
      <c r="C50" s="66"/>
      <c r="D50" s="66">
        <v>44713</v>
      </c>
      <c r="E50" s="66">
        <v>44714</v>
      </c>
      <c r="F50" s="66">
        <v>44715</v>
      </c>
      <c r="G50" s="66">
        <v>44716</v>
      </c>
      <c r="H50" s="66">
        <v>44717</v>
      </c>
      <c r="I50" s="63" t="s">
        <v>9</v>
      </c>
      <c r="J50" s="66">
        <v>44718</v>
      </c>
      <c r="K50" s="66">
        <v>44719</v>
      </c>
      <c r="L50" s="66">
        <v>44720</v>
      </c>
      <c r="M50" s="66">
        <v>44721</v>
      </c>
      <c r="N50" s="66">
        <v>44722</v>
      </c>
      <c r="O50" s="66">
        <v>44723</v>
      </c>
      <c r="P50" s="66">
        <v>44724</v>
      </c>
      <c r="Q50" s="63" t="s">
        <v>9</v>
      </c>
      <c r="R50" s="66">
        <v>44725</v>
      </c>
      <c r="S50" s="66">
        <v>44726</v>
      </c>
      <c r="T50" s="66">
        <v>44727</v>
      </c>
      <c r="U50" s="66">
        <v>44728</v>
      </c>
      <c r="V50" s="66">
        <v>44729</v>
      </c>
      <c r="W50" s="66">
        <v>44730</v>
      </c>
      <c r="X50" s="66">
        <v>44731</v>
      </c>
      <c r="Y50" s="63" t="s">
        <v>9</v>
      </c>
      <c r="Z50" s="66">
        <v>44732</v>
      </c>
      <c r="AA50" s="66">
        <v>44733</v>
      </c>
      <c r="AB50" s="66">
        <v>44734</v>
      </c>
      <c r="AC50" s="66">
        <v>44735</v>
      </c>
      <c r="AD50" s="66">
        <v>44736</v>
      </c>
      <c r="AE50" s="66">
        <v>44737</v>
      </c>
      <c r="AF50" s="66">
        <v>44738</v>
      </c>
      <c r="AG50" s="63" t="s">
        <v>9</v>
      </c>
      <c r="AH50" s="66">
        <v>44739</v>
      </c>
      <c r="AI50" s="66">
        <v>44740</v>
      </c>
      <c r="AJ50" s="66">
        <v>44741</v>
      </c>
      <c r="AK50" s="66">
        <v>44742</v>
      </c>
      <c r="AL50" s="66"/>
      <c r="AM50" s="66"/>
      <c r="AN50" s="66"/>
      <c r="AO50" s="63" t="s">
        <v>9</v>
      </c>
      <c r="AP50" s="90" t="s">
        <v>10</v>
      </c>
    </row>
    <row r="51" spans="1:43">
      <c r="A51" s="67" t="s">
        <v>11</v>
      </c>
      <c r="B51" s="69"/>
      <c r="C51" s="70"/>
      <c r="D51" s="70">
        <v>127164</v>
      </c>
      <c r="E51" s="70">
        <v>118505</v>
      </c>
      <c r="F51" s="70">
        <v>79687</v>
      </c>
      <c r="G51" s="70">
        <v>92113</v>
      </c>
      <c r="H51" s="70"/>
      <c r="I51" s="84">
        <f>SUM(B51:H51)</f>
        <v>417469</v>
      </c>
      <c r="J51" s="70">
        <v>75909</v>
      </c>
      <c r="K51" s="70">
        <v>116257</v>
      </c>
      <c r="L51" s="70">
        <v>107087</v>
      </c>
      <c r="M51" s="70">
        <v>111904</v>
      </c>
      <c r="N51" s="70">
        <v>143246</v>
      </c>
      <c r="O51" s="70"/>
      <c r="P51" s="70"/>
      <c r="Q51" s="84">
        <f>SUM(J51:P51)</f>
        <v>554403</v>
      </c>
      <c r="R51" s="70"/>
      <c r="S51" s="70"/>
      <c r="T51" s="70"/>
      <c r="U51" s="70"/>
      <c r="V51" s="70"/>
      <c r="W51" s="70"/>
      <c r="X51" s="70"/>
      <c r="Y51" s="84">
        <f>SUM(R51:X51)</f>
        <v>0</v>
      </c>
      <c r="Z51" s="70"/>
      <c r="AA51" s="70"/>
      <c r="AB51" s="70"/>
      <c r="AC51" s="70"/>
      <c r="AD51" s="70"/>
      <c r="AE51" s="70"/>
      <c r="AF51" s="70"/>
      <c r="AG51" s="84">
        <f>SUM(Z51:AF51)</f>
        <v>0</v>
      </c>
      <c r="AH51" s="70"/>
      <c r="AI51" s="70"/>
      <c r="AJ51" s="70"/>
      <c r="AK51" s="70"/>
      <c r="AL51" s="70"/>
      <c r="AM51" s="70"/>
      <c r="AN51" s="70"/>
      <c r="AO51" s="68">
        <f>SUM(AN51)</f>
        <v>0</v>
      </c>
      <c r="AP51" s="91">
        <f t="shared" ref="AP51:AP53" si="31">SUM(Y51,Q51,I51,AG51,AO51)</f>
        <v>971872</v>
      </c>
    </row>
    <row r="52" spans="1:43">
      <c r="A52" s="67" t="s">
        <v>12</v>
      </c>
      <c r="B52" s="69"/>
      <c r="C52" s="70"/>
      <c r="D52" s="70"/>
      <c r="E52" s="70"/>
      <c r="F52" s="70"/>
      <c r="G52" s="70"/>
      <c r="H52" s="70"/>
      <c r="I52" s="84">
        <f>SUM(B52:H52)</f>
        <v>0</v>
      </c>
      <c r="J52" s="70"/>
      <c r="K52" s="70"/>
      <c r="L52" s="70"/>
      <c r="M52" s="70"/>
      <c r="N52" s="70"/>
      <c r="O52" s="70"/>
      <c r="P52" s="70"/>
      <c r="Q52" s="84">
        <f>SUM(J52:P52)</f>
        <v>0</v>
      </c>
      <c r="R52" s="70"/>
      <c r="S52" s="70"/>
      <c r="T52" s="70"/>
      <c r="U52" s="70"/>
      <c r="V52" s="70"/>
      <c r="W52" s="70"/>
      <c r="X52" s="70"/>
      <c r="Y52" s="84">
        <f>SUM(R52:X52)</f>
        <v>0</v>
      </c>
      <c r="Z52" s="70"/>
      <c r="AA52" s="70"/>
      <c r="AB52" s="70"/>
      <c r="AC52" s="70"/>
      <c r="AD52" s="70"/>
      <c r="AE52" s="70"/>
      <c r="AF52" s="70"/>
      <c r="AG52" s="84">
        <f>SUM(Z52:AF52)</f>
        <v>0</v>
      </c>
      <c r="AH52" s="70"/>
      <c r="AI52" s="70"/>
      <c r="AJ52" s="70"/>
      <c r="AK52" s="70"/>
      <c r="AL52" s="70"/>
      <c r="AM52" s="70"/>
      <c r="AN52" s="70"/>
      <c r="AO52" s="68">
        <f t="shared" ref="AO52:AO53" si="32">SUM(AN52)</f>
        <v>0</v>
      </c>
      <c r="AP52" s="91">
        <f t="shared" si="31"/>
        <v>0</v>
      </c>
    </row>
    <row r="53" spans="1:43" ht="15.75" thickBot="1">
      <c r="A53" s="71" t="s">
        <v>13</v>
      </c>
      <c r="B53" s="70"/>
      <c r="C53" s="70">
        <v>0</v>
      </c>
      <c r="D53" s="70">
        <f>'P2'!C46</f>
        <v>0</v>
      </c>
      <c r="E53" s="70">
        <v>0</v>
      </c>
      <c r="F53" s="70">
        <v>0</v>
      </c>
      <c r="G53" s="70">
        <f>'P2'!F46</f>
        <v>0</v>
      </c>
      <c r="H53" s="70">
        <f>'P2'!G46</f>
        <v>0</v>
      </c>
      <c r="I53" s="84">
        <f>SUM(B53:H53)</f>
        <v>0</v>
      </c>
      <c r="J53" s="70">
        <f>'P2'!H46</f>
        <v>0</v>
      </c>
      <c r="K53" s="70">
        <v>0</v>
      </c>
      <c r="L53" s="70">
        <f>'P2'!J46</f>
        <v>0</v>
      </c>
      <c r="M53" s="70">
        <v>0</v>
      </c>
      <c r="N53" s="70">
        <f>'P2'!L46</f>
        <v>0</v>
      </c>
      <c r="O53" s="70">
        <f>'P2'!M46</f>
        <v>0</v>
      </c>
      <c r="P53" s="70">
        <f>'P2'!N46</f>
        <v>0</v>
      </c>
      <c r="Q53" s="84">
        <f>SUM(J53:P53)</f>
        <v>0</v>
      </c>
      <c r="R53" s="70">
        <v>0</v>
      </c>
      <c r="S53" s="70">
        <f>'P2'!P46</f>
        <v>0</v>
      </c>
      <c r="T53" s="70">
        <v>0</v>
      </c>
      <c r="U53" s="70">
        <v>0</v>
      </c>
      <c r="V53" s="70">
        <f>'P2'!S46</f>
        <v>0</v>
      </c>
      <c r="W53" s="70">
        <f>'P2'!T46</f>
        <v>0</v>
      </c>
      <c r="X53" s="70">
        <f>'P2'!U46</f>
        <v>0</v>
      </c>
      <c r="Y53" s="84">
        <f>SUM(R53:X53)</f>
        <v>0</v>
      </c>
      <c r="Z53" s="70">
        <f>'P2'!V46</f>
        <v>0</v>
      </c>
      <c r="AA53" s="70">
        <f>'P2'!W46</f>
        <v>0</v>
      </c>
      <c r="AB53" s="70">
        <v>0</v>
      </c>
      <c r="AC53" s="70">
        <f>'P2'!Y46</f>
        <v>0</v>
      </c>
      <c r="AD53" s="70">
        <v>0</v>
      </c>
      <c r="AE53" s="70">
        <f>'P2'!AA46</f>
        <v>0</v>
      </c>
      <c r="AF53" s="70">
        <f>'P2'!AB46</f>
        <v>0</v>
      </c>
      <c r="AG53" s="84">
        <f>SUM(Z53:AF53)</f>
        <v>0</v>
      </c>
      <c r="AH53" s="70">
        <f>'P2'!AC46</f>
        <v>0</v>
      </c>
      <c r="AI53" s="70">
        <v>0</v>
      </c>
      <c r="AJ53" s="70">
        <f>'P2'!AE46</f>
        <v>0</v>
      </c>
      <c r="AK53" s="70">
        <f>'P2'!AF46</f>
        <v>0</v>
      </c>
      <c r="AL53" s="70">
        <f>'P2'!AG46</f>
        <v>0</v>
      </c>
      <c r="AM53" s="70">
        <f>'P2'!AH46</f>
        <v>0</v>
      </c>
      <c r="AN53" s="70">
        <f>'P2'!AI46</f>
        <v>0</v>
      </c>
      <c r="AO53" s="68">
        <f t="shared" si="32"/>
        <v>0</v>
      </c>
      <c r="AP53" s="91">
        <f t="shared" si="31"/>
        <v>0</v>
      </c>
    </row>
    <row r="54" spans="1:43" ht="15.75" thickBot="1">
      <c r="A54" s="61" t="s">
        <v>15</v>
      </c>
      <c r="B54" s="74" t="e">
        <f t="shared" ref="B54:I54" si="33">B53/B51</f>
        <v>#DIV/0!</v>
      </c>
      <c r="C54" s="74" t="e">
        <f t="shared" si="33"/>
        <v>#DIV/0!</v>
      </c>
      <c r="D54" s="74">
        <f t="shared" si="33"/>
        <v>0</v>
      </c>
      <c r="E54" s="74">
        <f t="shared" si="33"/>
        <v>0</v>
      </c>
      <c r="F54" s="74">
        <f t="shared" si="33"/>
        <v>0</v>
      </c>
      <c r="G54" s="74">
        <f t="shared" si="33"/>
        <v>0</v>
      </c>
      <c r="H54" s="74" t="e">
        <f t="shared" si="33"/>
        <v>#DIV/0!</v>
      </c>
      <c r="I54" s="73">
        <f t="shared" si="33"/>
        <v>0</v>
      </c>
      <c r="J54" s="74">
        <f t="shared" ref="J54:R54" si="34">J53/J51</f>
        <v>0</v>
      </c>
      <c r="K54" s="74">
        <f t="shared" si="34"/>
        <v>0</v>
      </c>
      <c r="L54" s="74">
        <f t="shared" si="34"/>
        <v>0</v>
      </c>
      <c r="M54" s="74">
        <f t="shared" si="34"/>
        <v>0</v>
      </c>
      <c r="N54" s="74">
        <f t="shared" si="34"/>
        <v>0</v>
      </c>
      <c r="O54" s="74" t="e">
        <f t="shared" si="34"/>
        <v>#DIV/0!</v>
      </c>
      <c r="P54" s="74" t="e">
        <f t="shared" si="34"/>
        <v>#DIV/0!</v>
      </c>
      <c r="Q54" s="73">
        <f t="shared" si="34"/>
        <v>0</v>
      </c>
      <c r="R54" s="74" t="e">
        <f t="shared" si="34"/>
        <v>#DIV/0!</v>
      </c>
      <c r="S54" s="74" t="e">
        <f t="shared" ref="S54:Y54" si="35">S53/S51</f>
        <v>#DIV/0!</v>
      </c>
      <c r="T54" s="74" t="e">
        <f t="shared" si="35"/>
        <v>#DIV/0!</v>
      </c>
      <c r="U54" s="74" t="e">
        <f t="shared" si="35"/>
        <v>#DIV/0!</v>
      </c>
      <c r="V54" s="74" t="e">
        <f t="shared" si="35"/>
        <v>#DIV/0!</v>
      </c>
      <c r="W54" s="74" t="e">
        <f t="shared" si="35"/>
        <v>#DIV/0!</v>
      </c>
      <c r="X54" s="74" t="e">
        <f t="shared" si="35"/>
        <v>#DIV/0!</v>
      </c>
      <c r="Y54" s="73" t="e">
        <f t="shared" si="35"/>
        <v>#DIV/0!</v>
      </c>
      <c r="Z54" s="74" t="e">
        <f t="shared" ref="Z54:AG54" si="36">Z53/Z51</f>
        <v>#DIV/0!</v>
      </c>
      <c r="AA54" s="74" t="e">
        <f t="shared" si="36"/>
        <v>#DIV/0!</v>
      </c>
      <c r="AB54" s="74" t="e">
        <f t="shared" si="36"/>
        <v>#DIV/0!</v>
      </c>
      <c r="AC54" s="74" t="e">
        <f t="shared" si="36"/>
        <v>#DIV/0!</v>
      </c>
      <c r="AD54" s="74" t="e">
        <f t="shared" si="36"/>
        <v>#DIV/0!</v>
      </c>
      <c r="AE54" s="74" t="e">
        <f t="shared" si="36"/>
        <v>#DIV/0!</v>
      </c>
      <c r="AF54" s="74" t="e">
        <f t="shared" si="36"/>
        <v>#DIV/0!</v>
      </c>
      <c r="AG54" s="73" t="e">
        <f t="shared" si="36"/>
        <v>#DIV/0!</v>
      </c>
      <c r="AH54" s="74" t="e">
        <f t="shared" ref="AH54:AP54" si="37">AH53/AH51</f>
        <v>#DIV/0!</v>
      </c>
      <c r="AI54" s="74" t="e">
        <f t="shared" si="37"/>
        <v>#DIV/0!</v>
      </c>
      <c r="AJ54" s="74" t="e">
        <f t="shared" si="37"/>
        <v>#DIV/0!</v>
      </c>
      <c r="AK54" s="74" t="e">
        <f t="shared" si="37"/>
        <v>#DIV/0!</v>
      </c>
      <c r="AL54" s="74" t="e">
        <f t="shared" si="37"/>
        <v>#DIV/0!</v>
      </c>
      <c r="AM54" s="74" t="e">
        <f t="shared" si="37"/>
        <v>#DIV/0!</v>
      </c>
      <c r="AN54" s="74" t="e">
        <f t="shared" si="37"/>
        <v>#DIV/0!</v>
      </c>
      <c r="AO54" s="73" t="e">
        <f t="shared" si="37"/>
        <v>#DIV/0!</v>
      </c>
      <c r="AP54" s="92">
        <f t="shared" si="37"/>
        <v>0</v>
      </c>
    </row>
    <row r="55" spans="1:43">
      <c r="B55" s="76"/>
      <c r="C55" s="76"/>
      <c r="D55" s="76"/>
      <c r="E55" s="76"/>
      <c r="F55" s="76"/>
      <c r="G55" s="85"/>
      <c r="H55" s="76"/>
      <c r="I55" s="75"/>
      <c r="J55" s="76"/>
      <c r="K55" s="76"/>
      <c r="L55" s="76"/>
      <c r="M55" s="76"/>
      <c r="N55" s="76"/>
      <c r="O55" s="76"/>
      <c r="P55" s="87"/>
      <c r="Q55" s="75"/>
      <c r="R55" s="88"/>
      <c r="S55" s="88"/>
      <c r="T55" s="88"/>
      <c r="U55" s="88"/>
      <c r="V55" s="88"/>
      <c r="W55" s="88"/>
      <c r="X55" s="88"/>
      <c r="Y55" s="75"/>
      <c r="Z55" s="87"/>
      <c r="AA55" s="76"/>
      <c r="AB55" s="76"/>
      <c r="AC55" s="76"/>
      <c r="AD55" s="76"/>
      <c r="AE55" s="76"/>
      <c r="AF55" s="76"/>
      <c r="AG55" s="75"/>
      <c r="AH55" s="76"/>
      <c r="AI55" s="87"/>
      <c r="AJ55" s="88"/>
      <c r="AK55" s="88"/>
      <c r="AL55" s="88"/>
      <c r="AM55" s="88"/>
      <c r="AN55" s="88"/>
      <c r="AO55" s="75"/>
      <c r="AP55" s="17"/>
    </row>
    <row r="56" spans="1:43" s="58" customFormat="1">
      <c r="B56" s="79"/>
      <c r="C56" s="79"/>
      <c r="D56" s="79"/>
      <c r="E56" s="79"/>
      <c r="F56" s="79"/>
      <c r="G56" s="86"/>
      <c r="H56" s="79"/>
      <c r="I56" s="78"/>
      <c r="J56" s="79"/>
      <c r="K56" s="79"/>
      <c r="L56" s="79"/>
      <c r="M56" s="79"/>
      <c r="N56" s="79"/>
      <c r="O56" s="79"/>
      <c r="P56" s="86"/>
      <c r="Q56" s="78"/>
      <c r="R56" s="79"/>
      <c r="S56" s="79"/>
      <c r="T56" s="79"/>
      <c r="U56" s="79"/>
      <c r="V56" s="79"/>
      <c r="W56" s="79"/>
      <c r="X56" s="79"/>
      <c r="Y56" s="78"/>
      <c r="Z56" s="86"/>
      <c r="AA56" s="79"/>
      <c r="AB56" s="79"/>
      <c r="AC56" s="79"/>
      <c r="AD56" s="79"/>
      <c r="AE56" s="79"/>
      <c r="AF56" s="79"/>
      <c r="AG56" s="78"/>
      <c r="AH56" s="79"/>
      <c r="AI56" s="86"/>
      <c r="AJ56" s="79"/>
      <c r="AK56" s="79"/>
      <c r="AL56" s="79"/>
      <c r="AM56" s="79"/>
      <c r="AN56" s="79"/>
      <c r="AO56" s="93" t="s">
        <v>16</v>
      </c>
      <c r="AP56" s="18"/>
    </row>
    <row r="57" spans="1:43" s="58" customFormat="1">
      <c r="B57" s="57"/>
      <c r="C57" s="81"/>
      <c r="D57" s="57"/>
      <c r="E57" s="57"/>
      <c r="F57" s="81"/>
      <c r="G57" s="81"/>
      <c r="H57" s="81"/>
      <c r="I57" s="80"/>
      <c r="J57" s="81"/>
      <c r="K57" s="81"/>
      <c r="L57" s="57"/>
      <c r="M57" s="57"/>
      <c r="N57" s="81"/>
      <c r="O57" s="81"/>
      <c r="P57" s="57"/>
      <c r="Q57" s="80"/>
      <c r="R57" s="57"/>
      <c r="S57" s="57"/>
      <c r="T57" s="57"/>
      <c r="U57" s="57"/>
      <c r="V57" s="57"/>
      <c r="W57" s="57"/>
      <c r="X57" s="57"/>
      <c r="Y57" s="80"/>
      <c r="Z57" s="57"/>
      <c r="AA57" s="57"/>
      <c r="AB57" s="57"/>
      <c r="AC57" s="57"/>
      <c r="AD57" s="57"/>
      <c r="AE57" s="57"/>
      <c r="AF57" s="57"/>
      <c r="AG57" s="80"/>
      <c r="AH57" s="57"/>
      <c r="AI57" s="57"/>
      <c r="AJ57" s="57"/>
      <c r="AK57" s="57"/>
      <c r="AL57" s="89"/>
      <c r="AM57" s="57"/>
      <c r="AN57" s="57"/>
      <c r="AO57" s="94" t="s">
        <v>17</v>
      </c>
      <c r="AP57" s="95"/>
    </row>
    <row r="58" spans="1:43" ht="15.75" thickBot="1">
      <c r="A58" s="48" t="s">
        <v>23</v>
      </c>
      <c r="B58" s="60" t="s">
        <v>3</v>
      </c>
      <c r="C58" s="60" t="s">
        <v>4</v>
      </c>
      <c r="D58" s="60" t="s">
        <v>4</v>
      </c>
      <c r="E58" s="60" t="s">
        <v>5</v>
      </c>
      <c r="F58" s="60" t="s">
        <v>6</v>
      </c>
      <c r="G58" s="60" t="s">
        <v>7</v>
      </c>
      <c r="H58" s="60" t="s">
        <v>2</v>
      </c>
      <c r="I58" s="60"/>
      <c r="J58" s="60" t="s">
        <v>3</v>
      </c>
      <c r="K58" s="60" t="s">
        <v>4</v>
      </c>
      <c r="L58" s="60" t="s">
        <v>4</v>
      </c>
      <c r="M58" s="60" t="s">
        <v>5</v>
      </c>
      <c r="N58" s="60" t="s">
        <v>6</v>
      </c>
      <c r="O58" s="60" t="s">
        <v>7</v>
      </c>
      <c r="P58" s="60" t="s">
        <v>2</v>
      </c>
      <c r="Q58" s="60"/>
      <c r="R58" s="60" t="s">
        <v>3</v>
      </c>
      <c r="S58" s="60" t="s">
        <v>4</v>
      </c>
      <c r="T58" s="60" t="s">
        <v>4</v>
      </c>
      <c r="U58" s="60" t="s">
        <v>5</v>
      </c>
      <c r="V58" s="60" t="s">
        <v>6</v>
      </c>
      <c r="W58" s="60" t="s">
        <v>7</v>
      </c>
      <c r="X58" s="60" t="s">
        <v>2</v>
      </c>
      <c r="Y58" s="60"/>
      <c r="Z58" s="60" t="s">
        <v>3</v>
      </c>
      <c r="AA58" s="60" t="s">
        <v>4</v>
      </c>
      <c r="AB58" s="60" t="s">
        <v>4</v>
      </c>
      <c r="AC58" s="60" t="s">
        <v>5</v>
      </c>
      <c r="AD58" s="60" t="s">
        <v>6</v>
      </c>
      <c r="AE58" s="60" t="s">
        <v>7</v>
      </c>
      <c r="AF58" s="60" t="s">
        <v>2</v>
      </c>
      <c r="AG58" s="60"/>
      <c r="AH58" s="60" t="s">
        <v>3</v>
      </c>
      <c r="AI58" s="60" t="s">
        <v>4</v>
      </c>
      <c r="AJ58" s="60" t="s">
        <v>4</v>
      </c>
      <c r="AK58" s="60" t="s">
        <v>5</v>
      </c>
      <c r="AL58" s="60" t="s">
        <v>6</v>
      </c>
      <c r="AM58" s="60" t="s">
        <v>7</v>
      </c>
      <c r="AN58" s="60" t="s">
        <v>2</v>
      </c>
      <c r="AO58" s="60"/>
      <c r="AP58" s="48"/>
      <c r="AQ58" s="17"/>
    </row>
    <row r="59" spans="1:43" ht="15.75" thickBot="1">
      <c r="A59" s="82" t="s">
        <v>8</v>
      </c>
      <c r="B59" s="65"/>
      <c r="C59" s="65"/>
      <c r="D59" s="65"/>
      <c r="E59" s="66"/>
      <c r="F59" s="66">
        <v>44743</v>
      </c>
      <c r="G59" s="66">
        <v>44744</v>
      </c>
      <c r="H59" s="66">
        <v>44745</v>
      </c>
      <c r="I59" s="63" t="s">
        <v>9</v>
      </c>
      <c r="J59" s="66">
        <v>44746</v>
      </c>
      <c r="K59" s="66">
        <v>44747</v>
      </c>
      <c r="L59" s="66">
        <v>44748</v>
      </c>
      <c r="M59" s="66">
        <v>44749</v>
      </c>
      <c r="N59" s="66">
        <v>44750</v>
      </c>
      <c r="O59" s="66">
        <v>44751</v>
      </c>
      <c r="P59" s="66">
        <v>44752</v>
      </c>
      <c r="Q59" s="63" t="s">
        <v>9</v>
      </c>
      <c r="R59" s="66">
        <v>44753</v>
      </c>
      <c r="S59" s="66">
        <v>44754</v>
      </c>
      <c r="T59" s="66">
        <v>44755</v>
      </c>
      <c r="U59" s="66">
        <v>44756</v>
      </c>
      <c r="V59" s="66">
        <v>44757</v>
      </c>
      <c r="W59" s="66">
        <v>44758</v>
      </c>
      <c r="X59" s="66">
        <v>44759</v>
      </c>
      <c r="Y59" s="63" t="s">
        <v>9</v>
      </c>
      <c r="Z59" s="66">
        <v>44760</v>
      </c>
      <c r="AA59" s="66">
        <v>44761</v>
      </c>
      <c r="AB59" s="66">
        <v>44762</v>
      </c>
      <c r="AC59" s="66">
        <v>44763</v>
      </c>
      <c r="AD59" s="66">
        <v>44764</v>
      </c>
      <c r="AE59" s="66">
        <v>44765</v>
      </c>
      <c r="AF59" s="66">
        <v>44766</v>
      </c>
      <c r="AG59" s="63" t="s">
        <v>9</v>
      </c>
      <c r="AH59" s="66">
        <v>44767</v>
      </c>
      <c r="AI59" s="66">
        <v>44768</v>
      </c>
      <c r="AJ59" s="66">
        <v>44769</v>
      </c>
      <c r="AK59" s="66">
        <v>44770</v>
      </c>
      <c r="AL59" s="66">
        <v>44771</v>
      </c>
      <c r="AM59" s="66">
        <v>44772</v>
      </c>
      <c r="AN59" s="66">
        <v>44773</v>
      </c>
      <c r="AO59" s="63" t="s">
        <v>9</v>
      </c>
      <c r="AP59" s="90" t="s">
        <v>10</v>
      </c>
    </row>
    <row r="60" spans="1:43">
      <c r="A60" s="82" t="s">
        <v>11</v>
      </c>
      <c r="B60" s="69"/>
      <c r="C60" s="70"/>
      <c r="D60" s="70"/>
      <c r="E60" s="70">
        <v>0</v>
      </c>
      <c r="F60" s="70">
        <v>0</v>
      </c>
      <c r="G60" s="70">
        <v>0</v>
      </c>
      <c r="H60" s="70">
        <v>0</v>
      </c>
      <c r="I60" s="84">
        <f>SUM(B60:H60)</f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84">
        <f>SUM(J60:P60)</f>
        <v>0</v>
      </c>
      <c r="R60" s="70">
        <v>0</v>
      </c>
      <c r="S60" s="70">
        <v>0</v>
      </c>
      <c r="T60" s="70"/>
      <c r="U60" s="70"/>
      <c r="V60" s="70">
        <v>0</v>
      </c>
      <c r="W60" s="70">
        <v>0</v>
      </c>
      <c r="X60" s="70">
        <v>0</v>
      </c>
      <c r="Y60" s="84">
        <f>SUM(R60:X60)</f>
        <v>0</v>
      </c>
      <c r="Z60" s="70"/>
      <c r="AA60" s="70"/>
      <c r="AB60" s="70"/>
      <c r="AC60" s="70"/>
      <c r="AD60" s="70"/>
      <c r="AE60" s="70"/>
      <c r="AF60" s="70"/>
      <c r="AG60" s="84">
        <f>SUM(Z60:AF60)</f>
        <v>0</v>
      </c>
      <c r="AH60" s="70"/>
      <c r="AI60" s="70"/>
      <c r="AJ60" s="70"/>
      <c r="AK60" s="70"/>
      <c r="AL60" s="70"/>
      <c r="AM60" s="70"/>
      <c r="AN60" s="70"/>
      <c r="AO60" s="84">
        <f>AH60+AI60+AJ60+AK60+AL60+AM60</f>
        <v>0</v>
      </c>
      <c r="AP60" s="91">
        <f t="shared" ref="AP60:AP62" si="38">SUM(Y60,Q60,I60,AG60,AO60)</f>
        <v>0</v>
      </c>
    </row>
    <row r="61" spans="1:43">
      <c r="A61" s="82" t="s">
        <v>12</v>
      </c>
      <c r="B61" s="69"/>
      <c r="C61" s="70"/>
      <c r="D61" s="70"/>
      <c r="E61" s="70"/>
      <c r="F61" s="70"/>
      <c r="G61" s="70"/>
      <c r="H61" s="70"/>
      <c r="I61" s="84">
        <f>SUM(B61:H61)</f>
        <v>0</v>
      </c>
      <c r="J61" s="70"/>
      <c r="K61" s="70"/>
      <c r="L61" s="70"/>
      <c r="M61" s="70"/>
      <c r="N61" s="70"/>
      <c r="O61" s="70"/>
      <c r="P61" s="70"/>
      <c r="Q61" s="84">
        <f>SUM(J61:P61)</f>
        <v>0</v>
      </c>
      <c r="R61" s="70"/>
      <c r="S61" s="70"/>
      <c r="T61" s="70"/>
      <c r="U61" s="70"/>
      <c r="V61" s="70"/>
      <c r="W61" s="70"/>
      <c r="X61" s="70"/>
      <c r="Y61" s="84">
        <f>SUM(R61:X61)</f>
        <v>0</v>
      </c>
      <c r="Z61" s="70"/>
      <c r="AA61" s="70"/>
      <c r="AB61" s="70"/>
      <c r="AC61" s="70"/>
      <c r="AD61" s="70"/>
      <c r="AE61" s="70"/>
      <c r="AF61" s="70"/>
      <c r="AG61" s="84">
        <f>SUM(Z61:AF61)</f>
        <v>0</v>
      </c>
      <c r="AH61" s="70"/>
      <c r="AI61" s="70"/>
      <c r="AJ61" s="70"/>
      <c r="AK61" s="70"/>
      <c r="AL61" s="70"/>
      <c r="AM61" s="70"/>
      <c r="AN61" s="70"/>
      <c r="AO61" s="68">
        <f t="shared" ref="AO61" si="39">SUM(AN61)</f>
        <v>0</v>
      </c>
      <c r="AP61" s="91">
        <f t="shared" si="38"/>
        <v>0</v>
      </c>
    </row>
    <row r="62" spans="1:43">
      <c r="A62" s="82" t="s">
        <v>13</v>
      </c>
      <c r="B62" s="70">
        <f>B65+B66</f>
        <v>0</v>
      </c>
      <c r="C62" s="70">
        <f t="shared" ref="C62:H62" si="40">C65+C66</f>
        <v>0</v>
      </c>
      <c r="D62" s="70">
        <f t="shared" si="40"/>
        <v>0</v>
      </c>
      <c r="E62" s="70">
        <f t="shared" si="40"/>
        <v>0</v>
      </c>
      <c r="F62" s="70">
        <f t="shared" si="40"/>
        <v>0</v>
      </c>
      <c r="G62" s="70">
        <f t="shared" si="40"/>
        <v>0</v>
      </c>
      <c r="H62" s="70">
        <f t="shared" si="40"/>
        <v>0</v>
      </c>
      <c r="I62" s="84">
        <f>SUM(B62:H62)</f>
        <v>0</v>
      </c>
      <c r="J62" s="70">
        <f t="shared" ref="J62:P62" si="41">J65+J66</f>
        <v>0</v>
      </c>
      <c r="K62" s="70">
        <f t="shared" si="41"/>
        <v>0</v>
      </c>
      <c r="L62" s="70">
        <f t="shared" si="41"/>
        <v>0</v>
      </c>
      <c r="M62" s="70">
        <f>M65+M66</f>
        <v>0</v>
      </c>
      <c r="N62" s="70">
        <f t="shared" si="41"/>
        <v>0</v>
      </c>
      <c r="O62" s="70">
        <f t="shared" si="41"/>
        <v>0</v>
      </c>
      <c r="P62" s="70">
        <f t="shared" si="41"/>
        <v>0</v>
      </c>
      <c r="Q62" s="84">
        <f>SUM(J62:P62)</f>
        <v>0</v>
      </c>
      <c r="R62" s="70"/>
      <c r="S62" s="70"/>
      <c r="T62" s="70"/>
      <c r="U62" s="70"/>
      <c r="V62" s="70">
        <f t="shared" ref="V62:X62" si="42">V65+V66</f>
        <v>0</v>
      </c>
      <c r="W62" s="70">
        <f t="shared" si="42"/>
        <v>0</v>
      </c>
      <c r="X62" s="70">
        <f t="shared" si="42"/>
        <v>0</v>
      </c>
      <c r="Y62" s="84">
        <f>SUM(R62:X62)</f>
        <v>0</v>
      </c>
      <c r="Z62" s="70"/>
      <c r="AA62" s="70"/>
      <c r="AB62" s="70"/>
      <c r="AC62" s="70"/>
      <c r="AD62" s="70"/>
      <c r="AE62" s="70"/>
      <c r="AF62" s="70">
        <f t="shared" ref="AF62" si="43">AF65+AF66</f>
        <v>0</v>
      </c>
      <c r="AG62" s="84">
        <f>SUM(Z62:AF62)</f>
        <v>0</v>
      </c>
      <c r="AH62" s="70"/>
      <c r="AI62" s="70"/>
      <c r="AJ62" s="70"/>
      <c r="AK62" s="70"/>
      <c r="AL62" s="70"/>
      <c r="AM62" s="70"/>
      <c r="AN62" s="70">
        <f t="shared" ref="AN62" si="44">AN65+AN66</f>
        <v>0</v>
      </c>
      <c r="AO62" s="84">
        <f>AH62+AI62+AJ62+AK62+AL62+AM62+AN62</f>
        <v>0</v>
      </c>
      <c r="AP62" s="91">
        <f t="shared" si="38"/>
        <v>0</v>
      </c>
    </row>
    <row r="63" spans="1:43" ht="15.75" thickBot="1">
      <c r="A63" s="82" t="s">
        <v>15</v>
      </c>
      <c r="B63" s="74" t="e">
        <f t="shared" ref="B63:AN63" si="45">B62/B60</f>
        <v>#DIV/0!</v>
      </c>
      <c r="C63" s="74" t="e">
        <f t="shared" si="45"/>
        <v>#DIV/0!</v>
      </c>
      <c r="D63" s="74" t="e">
        <f t="shared" si="45"/>
        <v>#DIV/0!</v>
      </c>
      <c r="E63" s="74" t="e">
        <f t="shared" si="45"/>
        <v>#DIV/0!</v>
      </c>
      <c r="F63" s="74" t="e">
        <f t="shared" si="45"/>
        <v>#DIV/0!</v>
      </c>
      <c r="G63" s="74" t="e">
        <f t="shared" si="45"/>
        <v>#DIV/0!</v>
      </c>
      <c r="H63" s="74" t="e">
        <f t="shared" si="45"/>
        <v>#DIV/0!</v>
      </c>
      <c r="I63" s="73" t="e">
        <f t="shared" si="45"/>
        <v>#DIV/0!</v>
      </c>
      <c r="J63" s="74" t="e">
        <f t="shared" si="45"/>
        <v>#DIV/0!</v>
      </c>
      <c r="K63" s="74" t="e">
        <f t="shared" si="45"/>
        <v>#DIV/0!</v>
      </c>
      <c r="L63" s="74" t="e">
        <f t="shared" si="45"/>
        <v>#DIV/0!</v>
      </c>
      <c r="M63" s="74" t="e">
        <f t="shared" si="45"/>
        <v>#DIV/0!</v>
      </c>
      <c r="N63" s="74" t="e">
        <f t="shared" si="45"/>
        <v>#DIV/0!</v>
      </c>
      <c r="O63" s="74" t="e">
        <f t="shared" si="45"/>
        <v>#DIV/0!</v>
      </c>
      <c r="P63" s="74" t="e">
        <f t="shared" si="45"/>
        <v>#DIV/0!</v>
      </c>
      <c r="Q63" s="73" t="e">
        <f t="shared" si="45"/>
        <v>#DIV/0!</v>
      </c>
      <c r="R63" s="74" t="e">
        <f t="shared" si="45"/>
        <v>#DIV/0!</v>
      </c>
      <c r="S63" s="74" t="e">
        <f t="shared" si="45"/>
        <v>#DIV/0!</v>
      </c>
      <c r="T63" s="74" t="e">
        <f t="shared" si="45"/>
        <v>#DIV/0!</v>
      </c>
      <c r="U63" s="74" t="e">
        <f t="shared" si="45"/>
        <v>#DIV/0!</v>
      </c>
      <c r="V63" s="74" t="e">
        <f t="shared" si="45"/>
        <v>#DIV/0!</v>
      </c>
      <c r="W63" s="74" t="e">
        <f t="shared" si="45"/>
        <v>#DIV/0!</v>
      </c>
      <c r="X63" s="74" t="e">
        <f t="shared" si="45"/>
        <v>#DIV/0!</v>
      </c>
      <c r="Y63" s="73" t="e">
        <f t="shared" si="45"/>
        <v>#DIV/0!</v>
      </c>
      <c r="Z63" s="74" t="e">
        <f t="shared" si="45"/>
        <v>#DIV/0!</v>
      </c>
      <c r="AA63" s="74" t="e">
        <f t="shared" si="45"/>
        <v>#DIV/0!</v>
      </c>
      <c r="AB63" s="74" t="e">
        <f t="shared" si="45"/>
        <v>#DIV/0!</v>
      </c>
      <c r="AC63" s="74" t="e">
        <f t="shared" si="45"/>
        <v>#DIV/0!</v>
      </c>
      <c r="AD63" s="74" t="e">
        <f t="shared" si="45"/>
        <v>#DIV/0!</v>
      </c>
      <c r="AE63" s="74" t="e">
        <f t="shared" si="45"/>
        <v>#DIV/0!</v>
      </c>
      <c r="AF63" s="74" t="e">
        <f t="shared" si="45"/>
        <v>#DIV/0!</v>
      </c>
      <c r="AG63" s="73" t="e">
        <f t="shared" si="45"/>
        <v>#DIV/0!</v>
      </c>
      <c r="AH63" s="74" t="e">
        <f t="shared" si="45"/>
        <v>#DIV/0!</v>
      </c>
      <c r="AI63" s="74" t="e">
        <f t="shared" si="45"/>
        <v>#DIV/0!</v>
      </c>
      <c r="AJ63" s="74" t="e">
        <f t="shared" si="45"/>
        <v>#DIV/0!</v>
      </c>
      <c r="AK63" s="74" t="e">
        <f t="shared" si="45"/>
        <v>#DIV/0!</v>
      </c>
      <c r="AL63" s="74" t="e">
        <f t="shared" si="45"/>
        <v>#DIV/0!</v>
      </c>
      <c r="AM63" s="74" t="e">
        <f t="shared" si="45"/>
        <v>#DIV/0!</v>
      </c>
      <c r="AN63" s="74" t="e">
        <f t="shared" si="45"/>
        <v>#DIV/0!</v>
      </c>
      <c r="AO63" s="73" t="e">
        <f>AO62/AO60</f>
        <v>#DIV/0!</v>
      </c>
      <c r="AP63" s="92" t="e">
        <f>AP62/AP60</f>
        <v>#DIV/0!</v>
      </c>
    </row>
    <row r="64" spans="1:43">
      <c r="A64" s="75"/>
      <c r="B64" s="76"/>
      <c r="C64" s="76"/>
      <c r="D64" s="76"/>
      <c r="E64" s="76"/>
      <c r="F64" s="76"/>
      <c r="G64" s="85"/>
      <c r="H64" s="76"/>
      <c r="I64" s="75"/>
      <c r="J64" s="76"/>
      <c r="K64" s="76"/>
      <c r="L64" s="76"/>
      <c r="M64" s="76"/>
      <c r="N64" s="76"/>
      <c r="O64" s="76"/>
      <c r="P64" s="87"/>
      <c r="Q64" s="75"/>
      <c r="R64" s="88"/>
      <c r="S64" s="88"/>
      <c r="T64" s="88"/>
      <c r="U64" s="88"/>
      <c r="V64" s="88"/>
      <c r="W64" s="88"/>
      <c r="X64" s="88"/>
      <c r="Y64" s="75"/>
      <c r="Z64" s="87"/>
      <c r="AA64" s="76"/>
      <c r="AB64" s="76"/>
      <c r="AC64" s="76"/>
      <c r="AD64" s="76"/>
      <c r="AE64" s="76"/>
      <c r="AF64" s="76"/>
      <c r="AG64" s="75"/>
      <c r="AH64" s="76"/>
      <c r="AI64" s="87"/>
      <c r="AJ64" s="88"/>
      <c r="AK64" s="88"/>
      <c r="AL64" s="88"/>
      <c r="AM64" s="88"/>
      <c r="AN64" s="88"/>
      <c r="AO64" s="88"/>
      <c r="AP64" s="75"/>
      <c r="AQ64" s="17"/>
    </row>
    <row r="65" spans="1:43" s="59" customFormat="1">
      <c r="A65" s="78" t="s">
        <v>16</v>
      </c>
      <c r="B65" s="79"/>
      <c r="C65" s="79"/>
      <c r="D65" s="79"/>
      <c r="E65" s="79"/>
      <c r="F65" s="79"/>
      <c r="G65" s="79"/>
      <c r="H65" s="79"/>
      <c r="I65" s="78"/>
      <c r="J65" s="79"/>
      <c r="K65" s="79"/>
      <c r="L65" s="79"/>
      <c r="M65" s="79"/>
      <c r="N65" s="79"/>
      <c r="O65" s="79"/>
      <c r="P65" s="86"/>
      <c r="Q65" s="78"/>
      <c r="R65" s="79"/>
      <c r="S65" s="79"/>
      <c r="T65" s="79"/>
      <c r="U65" s="79"/>
      <c r="V65" s="79"/>
      <c r="W65" s="79"/>
      <c r="X65" s="79"/>
      <c r="Y65" s="78"/>
      <c r="Z65" s="86"/>
      <c r="AA65" s="79"/>
      <c r="AB65" s="79"/>
      <c r="AC65" s="79"/>
      <c r="AD65" s="79"/>
      <c r="AE65" s="79"/>
      <c r="AF65" s="79"/>
      <c r="AG65" s="78"/>
      <c r="AH65" s="79"/>
      <c r="AI65" s="86"/>
      <c r="AJ65" s="79"/>
      <c r="AK65" s="79"/>
      <c r="AL65" s="79"/>
      <c r="AM65" s="79"/>
      <c r="AN65" s="79"/>
      <c r="AO65" s="79">
        <f>SUM(AM65,AL65,AK65,AH65,AI65,AE65,AD65,AA65,Z65,U65,S65,R65,M65)</f>
        <v>0</v>
      </c>
      <c r="AP65" s="93" t="s">
        <v>16</v>
      </c>
      <c r="AQ65" s="18"/>
    </row>
    <row r="66" spans="1:43" s="59" customFormat="1">
      <c r="A66" s="80" t="s">
        <v>17</v>
      </c>
      <c r="B66" s="57"/>
      <c r="C66" s="81"/>
      <c r="D66" s="57"/>
      <c r="E66" s="57"/>
      <c r="F66" s="81"/>
      <c r="G66" s="81"/>
      <c r="H66" s="81"/>
      <c r="I66" s="80"/>
      <c r="J66" s="81"/>
      <c r="K66" s="81"/>
      <c r="L66" s="57"/>
      <c r="M66" s="57"/>
      <c r="N66" s="81"/>
      <c r="O66" s="81"/>
      <c r="P66" s="57"/>
      <c r="Q66" s="80"/>
      <c r="R66" s="57"/>
      <c r="S66" s="57"/>
      <c r="T66" s="57"/>
      <c r="U66" s="57"/>
      <c r="V66" s="57"/>
      <c r="W66" s="57"/>
      <c r="X66" s="57"/>
      <c r="Y66" s="80"/>
      <c r="Z66" s="57"/>
      <c r="AA66" s="57"/>
      <c r="AB66" s="57"/>
      <c r="AC66" s="57"/>
      <c r="AD66" s="57"/>
      <c r="AE66" s="57"/>
      <c r="AF66" s="57"/>
      <c r="AG66" s="80"/>
      <c r="AH66" s="57"/>
      <c r="AI66" s="57"/>
      <c r="AJ66" s="57"/>
      <c r="AK66" s="57"/>
      <c r="AL66" s="89"/>
      <c r="AM66" s="57"/>
      <c r="AN66" s="57"/>
      <c r="AO66" s="57">
        <f>SUM(AH66:AM66)</f>
        <v>0</v>
      </c>
      <c r="AP66" s="94" t="s">
        <v>17</v>
      </c>
      <c r="AQ66" s="95"/>
    </row>
    <row r="67" spans="1:43" ht="15.75" thickBot="1">
      <c r="A67" s="48" t="s">
        <v>24</v>
      </c>
      <c r="B67" s="60" t="s">
        <v>3</v>
      </c>
      <c r="C67" s="60" t="s">
        <v>4</v>
      </c>
      <c r="D67" s="60" t="s">
        <v>4</v>
      </c>
      <c r="E67" s="60" t="s">
        <v>5</v>
      </c>
      <c r="F67" s="60" t="s">
        <v>6</v>
      </c>
      <c r="G67" s="60" t="s">
        <v>7</v>
      </c>
      <c r="H67" s="60" t="s">
        <v>2</v>
      </c>
      <c r="I67" s="60"/>
      <c r="J67" s="60" t="s">
        <v>3</v>
      </c>
      <c r="K67" s="60" t="s">
        <v>4</v>
      </c>
      <c r="L67" s="60" t="s">
        <v>4</v>
      </c>
      <c r="M67" s="60" t="s">
        <v>5</v>
      </c>
      <c r="N67" s="60" t="s">
        <v>6</v>
      </c>
      <c r="O67" s="60" t="s">
        <v>7</v>
      </c>
      <c r="P67" s="60" t="s">
        <v>2</v>
      </c>
      <c r="Q67" s="60"/>
      <c r="R67" s="60" t="s">
        <v>3</v>
      </c>
      <c r="S67" s="60" t="s">
        <v>4</v>
      </c>
      <c r="T67" s="60" t="s">
        <v>4</v>
      </c>
      <c r="U67" s="60" t="s">
        <v>5</v>
      </c>
      <c r="V67" s="60" t="s">
        <v>6</v>
      </c>
      <c r="W67" s="60" t="s">
        <v>7</v>
      </c>
      <c r="X67" s="60" t="s">
        <v>2</v>
      </c>
      <c r="Y67" s="60"/>
      <c r="Z67" s="60" t="s">
        <v>3</v>
      </c>
      <c r="AA67" s="60" t="s">
        <v>4</v>
      </c>
      <c r="AB67" s="60" t="s">
        <v>4</v>
      </c>
      <c r="AC67" s="60" t="s">
        <v>5</v>
      </c>
      <c r="AD67" s="60" t="s">
        <v>6</v>
      </c>
      <c r="AE67" s="60" t="s">
        <v>7</v>
      </c>
      <c r="AF67" s="60" t="s">
        <v>2</v>
      </c>
      <c r="AG67" s="60"/>
      <c r="AH67" s="60" t="s">
        <v>3</v>
      </c>
      <c r="AI67" s="60" t="s">
        <v>4</v>
      </c>
      <c r="AJ67" s="60" t="s">
        <v>4</v>
      </c>
      <c r="AK67" s="60" t="s">
        <v>5</v>
      </c>
      <c r="AL67" s="60" t="s">
        <v>6</v>
      </c>
      <c r="AM67" s="60" t="s">
        <v>7</v>
      </c>
      <c r="AN67" s="60" t="s">
        <v>2</v>
      </c>
      <c r="AO67" s="48"/>
      <c r="AP67" s="17">
        <f>SUM(B67:AO67)</f>
        <v>0</v>
      </c>
    </row>
    <row r="68" spans="1:43" ht="15.75" thickBot="1">
      <c r="A68" s="61" t="s">
        <v>8</v>
      </c>
      <c r="B68" s="66">
        <v>44774</v>
      </c>
      <c r="C68" s="66">
        <v>44775</v>
      </c>
      <c r="D68" s="66">
        <v>44776</v>
      </c>
      <c r="E68" s="66">
        <v>44777</v>
      </c>
      <c r="F68" s="66">
        <v>44778</v>
      </c>
      <c r="G68" s="66">
        <v>44779</v>
      </c>
      <c r="H68" s="66">
        <v>44780</v>
      </c>
      <c r="I68" s="63" t="s">
        <v>9</v>
      </c>
      <c r="J68" s="66">
        <v>44781</v>
      </c>
      <c r="K68" s="66">
        <v>44782</v>
      </c>
      <c r="L68" s="66">
        <v>44783</v>
      </c>
      <c r="M68" s="66">
        <v>44784</v>
      </c>
      <c r="N68" s="66">
        <v>44785</v>
      </c>
      <c r="O68" s="66">
        <v>44786</v>
      </c>
      <c r="P68" s="66">
        <v>44787</v>
      </c>
      <c r="Q68" s="63" t="s">
        <v>9</v>
      </c>
      <c r="R68" s="66">
        <v>44788</v>
      </c>
      <c r="S68" s="66">
        <v>44789</v>
      </c>
      <c r="T68" s="66">
        <v>44790</v>
      </c>
      <c r="U68" s="66">
        <v>44791</v>
      </c>
      <c r="V68" s="66">
        <v>44792</v>
      </c>
      <c r="W68" s="66">
        <v>44793</v>
      </c>
      <c r="X68" s="66">
        <v>44794</v>
      </c>
      <c r="Y68" s="63" t="s">
        <v>9</v>
      </c>
      <c r="Z68" s="66">
        <v>44795</v>
      </c>
      <c r="AA68" s="66">
        <v>44796</v>
      </c>
      <c r="AB68" s="66">
        <v>44797</v>
      </c>
      <c r="AC68" s="66">
        <v>44798</v>
      </c>
      <c r="AD68" s="66">
        <v>44799</v>
      </c>
      <c r="AE68" s="66">
        <v>44800</v>
      </c>
      <c r="AF68" s="66">
        <v>44801</v>
      </c>
      <c r="AG68" s="63" t="s">
        <v>9</v>
      </c>
      <c r="AH68" s="66">
        <v>44802</v>
      </c>
      <c r="AI68" s="66">
        <v>44803</v>
      </c>
      <c r="AJ68" s="66">
        <v>44804</v>
      </c>
      <c r="AK68" s="66"/>
      <c r="AL68" s="66"/>
      <c r="AM68" s="66"/>
      <c r="AN68" s="66"/>
      <c r="AO68" s="63" t="s">
        <v>9</v>
      </c>
      <c r="AP68" s="90" t="s">
        <v>10</v>
      </c>
    </row>
    <row r="69" spans="1:43">
      <c r="A69" s="67" t="s">
        <v>11</v>
      </c>
      <c r="B69" s="69"/>
      <c r="C69" s="70"/>
      <c r="D69" s="70"/>
      <c r="E69" s="70"/>
      <c r="F69" s="70"/>
      <c r="G69" s="70"/>
      <c r="H69" s="70"/>
      <c r="I69" s="84">
        <f>SUM(B69:H69)</f>
        <v>0</v>
      </c>
      <c r="J69" s="70"/>
      <c r="K69" s="70"/>
      <c r="L69" s="70"/>
      <c r="M69" s="70"/>
      <c r="N69" s="70"/>
      <c r="O69" s="70"/>
      <c r="P69" s="70"/>
      <c r="Q69" s="84">
        <f>SUM(J69:P69)</f>
        <v>0</v>
      </c>
      <c r="R69" s="70"/>
      <c r="S69" s="70"/>
      <c r="T69" s="70"/>
      <c r="U69" s="70"/>
      <c r="V69" s="70"/>
      <c r="W69" s="70"/>
      <c r="X69" s="70"/>
      <c r="Y69" s="84">
        <f>SUM(R69:X69)</f>
        <v>0</v>
      </c>
      <c r="Z69" s="70"/>
      <c r="AA69" s="70"/>
      <c r="AB69" s="70"/>
      <c r="AC69" s="70"/>
      <c r="AD69" s="70"/>
      <c r="AE69" s="70"/>
      <c r="AF69" s="70"/>
      <c r="AG69" s="84">
        <f>SUM(Z69:AF69)</f>
        <v>0</v>
      </c>
      <c r="AH69" s="70"/>
      <c r="AI69" s="70"/>
      <c r="AJ69" s="70"/>
      <c r="AK69" s="70"/>
      <c r="AL69" s="70"/>
      <c r="AM69" s="70"/>
      <c r="AN69" s="70"/>
      <c r="AO69" s="84">
        <f>AH69</f>
        <v>0</v>
      </c>
      <c r="AP69" s="91">
        <f t="shared" ref="AP69:AP71" si="46">SUM(Y69,Q69,I69,AG69,AO69)</f>
        <v>0</v>
      </c>
    </row>
    <row r="70" spans="1:43">
      <c r="A70" s="67" t="s">
        <v>12</v>
      </c>
      <c r="B70" s="69"/>
      <c r="C70" s="70"/>
      <c r="D70" s="70"/>
      <c r="E70" s="70"/>
      <c r="F70" s="70"/>
      <c r="G70" s="70"/>
      <c r="H70" s="70"/>
      <c r="I70" s="84">
        <f>SUM(B70:H70)</f>
        <v>0</v>
      </c>
      <c r="J70" s="70"/>
      <c r="K70" s="70"/>
      <c r="L70" s="70"/>
      <c r="M70" s="70"/>
      <c r="N70" s="70"/>
      <c r="O70" s="70"/>
      <c r="P70" s="70"/>
      <c r="Q70" s="84">
        <f>SUM(J70:P70)</f>
        <v>0</v>
      </c>
      <c r="R70" s="70"/>
      <c r="S70" s="70"/>
      <c r="T70" s="70"/>
      <c r="U70" s="70"/>
      <c r="V70" s="70"/>
      <c r="W70" s="70"/>
      <c r="X70" s="70"/>
      <c r="Y70" s="84">
        <f>SUM(R70:X70)</f>
        <v>0</v>
      </c>
      <c r="Z70" s="70"/>
      <c r="AA70" s="70"/>
      <c r="AB70" s="70"/>
      <c r="AC70" s="70"/>
      <c r="AD70" s="70"/>
      <c r="AE70" s="70"/>
      <c r="AF70" s="70"/>
      <c r="AG70" s="84">
        <f>SUM(Z70:AF70)</f>
        <v>0</v>
      </c>
      <c r="AH70" s="70"/>
      <c r="AI70" s="70"/>
      <c r="AJ70" s="70"/>
      <c r="AK70" s="70"/>
      <c r="AL70" s="70"/>
      <c r="AM70" s="70"/>
      <c r="AN70" s="70"/>
      <c r="AO70" s="68">
        <f t="shared" ref="AO70" si="47">SUM(AN70)</f>
        <v>0</v>
      </c>
      <c r="AP70" s="91">
        <f t="shared" si="46"/>
        <v>0</v>
      </c>
    </row>
    <row r="71" spans="1:43" ht="15.75" thickBot="1">
      <c r="A71" s="71" t="s">
        <v>13</v>
      </c>
      <c r="B71" s="70"/>
      <c r="C71" s="70"/>
      <c r="D71" s="70"/>
      <c r="E71" s="70"/>
      <c r="F71" s="70"/>
      <c r="G71" s="70"/>
      <c r="H71" s="70"/>
      <c r="I71" s="84">
        <f>SUM(B71:H71)</f>
        <v>0</v>
      </c>
      <c r="J71" s="70">
        <f>'P2'!J62</f>
        <v>0</v>
      </c>
      <c r="K71" s="70">
        <f>'P2'!K62</f>
        <v>0</v>
      </c>
      <c r="L71" s="70">
        <f>'P2'!L62</f>
        <v>0</v>
      </c>
      <c r="M71" s="70">
        <v>0</v>
      </c>
      <c r="N71" s="70">
        <f>'P2'!N62</f>
        <v>0</v>
      </c>
      <c r="O71" s="70">
        <f>'P2'!O62</f>
        <v>0</v>
      </c>
      <c r="P71" s="70">
        <f>'P2'!P62</f>
        <v>0</v>
      </c>
      <c r="Q71" s="84">
        <f>SUM(J71:P71)</f>
        <v>0</v>
      </c>
      <c r="R71" s="70">
        <f>'P2'!Q62</f>
        <v>0</v>
      </c>
      <c r="S71" s="70">
        <f>'P2'!R62</f>
        <v>0</v>
      </c>
      <c r="T71" s="70">
        <f>'P2'!S62</f>
        <v>0</v>
      </c>
      <c r="U71" s="70">
        <f>'P2'!T62</f>
        <v>0</v>
      </c>
      <c r="V71" s="70">
        <f>'P2'!U62</f>
        <v>0</v>
      </c>
      <c r="W71" s="70">
        <f>'P2'!V62</f>
        <v>0</v>
      </c>
      <c r="X71" s="70">
        <f>'P2'!W62</f>
        <v>0</v>
      </c>
      <c r="Y71" s="84">
        <f>SUM(R71:X71)</f>
        <v>0</v>
      </c>
      <c r="Z71" s="70">
        <f>'P2'!X62</f>
        <v>0</v>
      </c>
      <c r="AA71" s="70">
        <f>'P2'!Y62</f>
        <v>0</v>
      </c>
      <c r="AB71" s="70">
        <f>'P2'!Z62</f>
        <v>0</v>
      </c>
      <c r="AC71" s="70">
        <f>'P2'!AA62</f>
        <v>0</v>
      </c>
      <c r="AD71" s="70">
        <f>'P2'!AB62</f>
        <v>0</v>
      </c>
      <c r="AE71" s="70">
        <f>'P2'!AC62</f>
        <v>0</v>
      </c>
      <c r="AF71" s="70">
        <f>'P2'!AD62</f>
        <v>0</v>
      </c>
      <c r="AG71" s="84">
        <f>SUM(Z71:AF71)</f>
        <v>0</v>
      </c>
      <c r="AH71" s="70">
        <f>'P2'!AE62</f>
        <v>0</v>
      </c>
      <c r="AI71" s="70">
        <f>'P2'!AF62</f>
        <v>0</v>
      </c>
      <c r="AJ71" s="70">
        <f>'P2'!AG62</f>
        <v>0</v>
      </c>
      <c r="AK71" s="70">
        <f>'P2'!AH62</f>
        <v>0</v>
      </c>
      <c r="AL71" s="70">
        <f>'P2'!AI62</f>
        <v>0</v>
      </c>
      <c r="AM71" s="70">
        <f>'P2'!AJ62</f>
        <v>0</v>
      </c>
      <c r="AN71" s="70">
        <f>'P2'!AK62</f>
        <v>0</v>
      </c>
      <c r="AO71" s="84">
        <f>AH71+AI71+AJ71+AK71+AL71+AM71</f>
        <v>0</v>
      </c>
      <c r="AP71" s="91">
        <f t="shared" si="46"/>
        <v>0</v>
      </c>
    </row>
    <row r="72" spans="1:43" ht="15.75" thickBot="1">
      <c r="A72" s="61" t="s">
        <v>15</v>
      </c>
      <c r="B72" s="74" t="e">
        <f t="shared" ref="B72:I72" si="48">B71/B69</f>
        <v>#DIV/0!</v>
      </c>
      <c r="C72" s="74" t="e">
        <f t="shared" si="48"/>
        <v>#DIV/0!</v>
      </c>
      <c r="D72" s="74" t="e">
        <f t="shared" si="48"/>
        <v>#DIV/0!</v>
      </c>
      <c r="E72" s="74" t="e">
        <f t="shared" si="48"/>
        <v>#DIV/0!</v>
      </c>
      <c r="F72" s="74" t="e">
        <f t="shared" si="48"/>
        <v>#DIV/0!</v>
      </c>
      <c r="G72" s="74" t="e">
        <f t="shared" si="48"/>
        <v>#DIV/0!</v>
      </c>
      <c r="H72" s="74" t="e">
        <f t="shared" si="48"/>
        <v>#DIV/0!</v>
      </c>
      <c r="I72" s="73" t="e">
        <f t="shared" si="48"/>
        <v>#DIV/0!</v>
      </c>
      <c r="J72" s="74" t="e">
        <f t="shared" ref="J72:R72" si="49">J71/J69</f>
        <v>#DIV/0!</v>
      </c>
      <c r="K72" s="74" t="e">
        <f t="shared" si="49"/>
        <v>#DIV/0!</v>
      </c>
      <c r="L72" s="74" t="e">
        <f t="shared" si="49"/>
        <v>#DIV/0!</v>
      </c>
      <c r="M72" s="74" t="e">
        <f t="shared" si="49"/>
        <v>#DIV/0!</v>
      </c>
      <c r="N72" s="74" t="e">
        <f t="shared" si="49"/>
        <v>#DIV/0!</v>
      </c>
      <c r="O72" s="74" t="e">
        <f t="shared" si="49"/>
        <v>#DIV/0!</v>
      </c>
      <c r="P72" s="74" t="e">
        <f t="shared" si="49"/>
        <v>#DIV/0!</v>
      </c>
      <c r="Q72" s="73" t="e">
        <f t="shared" si="49"/>
        <v>#DIV/0!</v>
      </c>
      <c r="R72" s="74" t="e">
        <f t="shared" si="49"/>
        <v>#DIV/0!</v>
      </c>
      <c r="S72" s="74" t="e">
        <f t="shared" ref="S72:Y72" si="50">S71/S69</f>
        <v>#DIV/0!</v>
      </c>
      <c r="T72" s="74" t="e">
        <f t="shared" si="50"/>
        <v>#DIV/0!</v>
      </c>
      <c r="U72" s="74" t="e">
        <f t="shared" si="50"/>
        <v>#DIV/0!</v>
      </c>
      <c r="V72" s="74" t="e">
        <f t="shared" si="50"/>
        <v>#DIV/0!</v>
      </c>
      <c r="W72" s="74" t="e">
        <f t="shared" si="50"/>
        <v>#DIV/0!</v>
      </c>
      <c r="X72" s="74" t="e">
        <f t="shared" si="50"/>
        <v>#DIV/0!</v>
      </c>
      <c r="Y72" s="73" t="e">
        <f t="shared" si="50"/>
        <v>#DIV/0!</v>
      </c>
      <c r="Z72" s="74" t="e">
        <f t="shared" ref="Z72:AG72" si="51">Z71/Z69</f>
        <v>#DIV/0!</v>
      </c>
      <c r="AA72" s="74" t="e">
        <f t="shared" si="51"/>
        <v>#DIV/0!</v>
      </c>
      <c r="AB72" s="74" t="e">
        <f t="shared" si="51"/>
        <v>#DIV/0!</v>
      </c>
      <c r="AC72" s="74" t="e">
        <f t="shared" si="51"/>
        <v>#DIV/0!</v>
      </c>
      <c r="AD72" s="74" t="e">
        <f t="shared" si="51"/>
        <v>#DIV/0!</v>
      </c>
      <c r="AE72" s="74" t="e">
        <f t="shared" si="51"/>
        <v>#DIV/0!</v>
      </c>
      <c r="AF72" s="74" t="e">
        <f t="shared" si="51"/>
        <v>#DIV/0!</v>
      </c>
      <c r="AG72" s="73" t="e">
        <f t="shared" si="51"/>
        <v>#DIV/0!</v>
      </c>
      <c r="AH72" s="74" t="e">
        <f t="shared" ref="AH72:AP72" si="52">AH71/AH69</f>
        <v>#DIV/0!</v>
      </c>
      <c r="AI72" s="74" t="e">
        <f t="shared" si="52"/>
        <v>#DIV/0!</v>
      </c>
      <c r="AJ72" s="74" t="e">
        <f t="shared" si="52"/>
        <v>#DIV/0!</v>
      </c>
      <c r="AK72" s="74" t="e">
        <f t="shared" si="52"/>
        <v>#DIV/0!</v>
      </c>
      <c r="AL72" s="74" t="e">
        <f t="shared" si="52"/>
        <v>#DIV/0!</v>
      </c>
      <c r="AM72" s="74" t="e">
        <f t="shared" si="52"/>
        <v>#DIV/0!</v>
      </c>
      <c r="AN72" s="74" t="e">
        <f t="shared" si="52"/>
        <v>#DIV/0!</v>
      </c>
      <c r="AO72" s="73" t="e">
        <f t="shared" si="52"/>
        <v>#DIV/0!</v>
      </c>
      <c r="AP72" s="92" t="e">
        <f t="shared" si="52"/>
        <v>#DIV/0!</v>
      </c>
    </row>
    <row r="73" spans="1:43">
      <c r="A73" s="96"/>
      <c r="B73" s="76"/>
      <c r="C73" s="76"/>
      <c r="D73" s="76"/>
      <c r="E73" s="76"/>
      <c r="F73" s="76"/>
      <c r="G73" s="85"/>
      <c r="H73" s="76"/>
      <c r="I73" s="75"/>
      <c r="J73" s="76"/>
      <c r="K73" s="76"/>
      <c r="L73" s="76"/>
      <c r="M73" s="76"/>
      <c r="N73" s="76"/>
      <c r="O73" s="76"/>
      <c r="P73" s="87"/>
      <c r="Q73" s="75"/>
      <c r="R73" s="88"/>
      <c r="S73" s="88"/>
      <c r="T73" s="88"/>
      <c r="U73" s="88"/>
      <c r="V73" s="88"/>
      <c r="W73" s="88"/>
      <c r="X73" s="88"/>
      <c r="Y73" s="75"/>
      <c r="Z73" s="87"/>
      <c r="AA73" s="76"/>
      <c r="AB73" s="76"/>
      <c r="AC73" s="76"/>
      <c r="AD73" s="76"/>
      <c r="AE73" s="76"/>
      <c r="AF73" s="76"/>
      <c r="AG73" s="75"/>
      <c r="AH73" s="76"/>
      <c r="AI73" s="87"/>
      <c r="AJ73" s="88"/>
      <c r="AK73" s="88"/>
      <c r="AL73" s="88"/>
      <c r="AM73" s="88"/>
      <c r="AN73" s="88"/>
      <c r="AO73" s="75"/>
      <c r="AP73" s="17"/>
    </row>
    <row r="74" spans="1:43" s="58" customFormat="1">
      <c r="A74" s="78" t="s">
        <v>16</v>
      </c>
      <c r="B74" s="79"/>
      <c r="C74" s="79"/>
      <c r="D74" s="79"/>
      <c r="E74" s="79"/>
      <c r="F74" s="79"/>
      <c r="G74" s="86"/>
      <c r="H74" s="79"/>
      <c r="I74" s="78"/>
      <c r="J74" s="79"/>
      <c r="K74" s="79"/>
      <c r="L74" s="79"/>
      <c r="M74" s="79"/>
      <c r="N74" s="79"/>
      <c r="O74" s="79"/>
      <c r="P74" s="86"/>
      <c r="Q74" s="78"/>
      <c r="R74" s="79"/>
      <c r="S74" s="79"/>
      <c r="T74" s="79"/>
      <c r="U74" s="79"/>
      <c r="V74" s="79"/>
      <c r="W74" s="79"/>
      <c r="X74" s="79"/>
      <c r="Y74" s="78"/>
      <c r="Z74" s="86"/>
      <c r="AA74" s="79"/>
      <c r="AB74" s="79"/>
      <c r="AC74" s="79"/>
      <c r="AD74" s="79"/>
      <c r="AE74" s="79"/>
      <c r="AF74" s="79"/>
      <c r="AG74" s="78"/>
      <c r="AH74" s="79"/>
      <c r="AI74" s="86"/>
      <c r="AJ74" s="79"/>
      <c r="AK74" s="79"/>
      <c r="AL74" s="79"/>
      <c r="AM74" s="79"/>
      <c r="AN74" s="79">
        <f>SUM(AH74:AI74,Z74:AF74,R74:X74,J74:P74,B74:H74)</f>
        <v>0</v>
      </c>
      <c r="AO74" s="93" t="s">
        <v>16</v>
      </c>
      <c r="AP74" s="18"/>
    </row>
    <row r="75" spans="1:43" s="58" customFormat="1">
      <c r="A75" s="80" t="s">
        <v>17</v>
      </c>
      <c r="B75" s="57"/>
      <c r="C75" s="81"/>
      <c r="D75" s="57"/>
      <c r="E75" s="57"/>
      <c r="F75" s="81"/>
      <c r="G75" s="81"/>
      <c r="H75" s="81"/>
      <c r="I75" s="80"/>
      <c r="J75" s="81"/>
      <c r="K75" s="81"/>
      <c r="L75" s="57"/>
      <c r="M75" s="57"/>
      <c r="N75" s="81"/>
      <c r="O75" s="81"/>
      <c r="P75" s="57"/>
      <c r="Q75" s="80"/>
      <c r="R75" s="57"/>
      <c r="S75" s="57"/>
      <c r="T75" s="57"/>
      <c r="U75" s="57"/>
      <c r="V75" s="57"/>
      <c r="W75" s="57"/>
      <c r="X75" s="57"/>
      <c r="Y75" s="80"/>
      <c r="Z75" s="57"/>
      <c r="AA75" s="57"/>
      <c r="AB75" s="57"/>
      <c r="AC75" s="57"/>
      <c r="AD75" s="57"/>
      <c r="AE75" s="57"/>
      <c r="AF75" s="57"/>
      <c r="AG75" s="80"/>
      <c r="AH75" s="57"/>
      <c r="AI75" s="57"/>
      <c r="AJ75" s="57"/>
      <c r="AK75" s="57"/>
      <c r="AL75" s="89"/>
      <c r="AM75" s="57"/>
      <c r="AN75" s="57">
        <f>SUM(AD75,AA75,V75,L75,F75)</f>
        <v>0</v>
      </c>
      <c r="AO75" s="94" t="s">
        <v>17</v>
      </c>
      <c r="AP75" s="95"/>
    </row>
    <row r="76" spans="1:43" ht="15.75" thickBot="1">
      <c r="A76" s="48" t="s">
        <v>26</v>
      </c>
      <c r="B76" s="60" t="s">
        <v>3</v>
      </c>
      <c r="C76" s="60" t="s">
        <v>4</v>
      </c>
      <c r="D76" s="60" t="s">
        <v>4</v>
      </c>
      <c r="E76" s="60" t="s">
        <v>5</v>
      </c>
      <c r="F76" s="60" t="s">
        <v>6</v>
      </c>
      <c r="G76" s="60" t="s">
        <v>7</v>
      </c>
      <c r="H76" s="60" t="s">
        <v>2</v>
      </c>
      <c r="I76" s="60"/>
      <c r="J76" s="60" t="s">
        <v>3</v>
      </c>
      <c r="K76" s="60" t="s">
        <v>4</v>
      </c>
      <c r="L76" s="60" t="s">
        <v>4</v>
      </c>
      <c r="M76" s="60" t="s">
        <v>5</v>
      </c>
      <c r="N76" s="60" t="s">
        <v>6</v>
      </c>
      <c r="O76" s="60" t="s">
        <v>7</v>
      </c>
      <c r="P76" s="60" t="s">
        <v>2</v>
      </c>
      <c r="Q76" s="60"/>
      <c r="R76" s="60" t="s">
        <v>3</v>
      </c>
      <c r="S76" s="60" t="s">
        <v>4</v>
      </c>
      <c r="T76" s="60" t="s">
        <v>4</v>
      </c>
      <c r="U76" s="60" t="s">
        <v>5</v>
      </c>
      <c r="V76" s="60" t="s">
        <v>6</v>
      </c>
      <c r="W76" s="60" t="s">
        <v>7</v>
      </c>
      <c r="X76" s="60" t="s">
        <v>2</v>
      </c>
      <c r="Y76" s="60"/>
      <c r="Z76" s="60" t="s">
        <v>3</v>
      </c>
      <c r="AA76" s="60" t="s">
        <v>4</v>
      </c>
      <c r="AB76" s="60" t="s">
        <v>4</v>
      </c>
      <c r="AC76" s="60" t="s">
        <v>5</v>
      </c>
      <c r="AD76" s="60" t="s">
        <v>6</v>
      </c>
      <c r="AE76" s="60" t="s">
        <v>7</v>
      </c>
      <c r="AF76" s="60" t="s">
        <v>2</v>
      </c>
      <c r="AG76" s="60"/>
      <c r="AH76" s="60" t="s">
        <v>3</v>
      </c>
      <c r="AI76" s="60" t="s">
        <v>4</v>
      </c>
      <c r="AJ76" s="60" t="s">
        <v>4</v>
      </c>
      <c r="AK76" s="60" t="s">
        <v>5</v>
      </c>
      <c r="AL76" s="60" t="s">
        <v>6</v>
      </c>
      <c r="AM76" s="60" t="s">
        <v>7</v>
      </c>
      <c r="AN76" s="60" t="s">
        <v>2</v>
      </c>
      <c r="AO76" s="48"/>
      <c r="AP76" s="58"/>
    </row>
    <row r="77" spans="1:43" ht="15.75" thickBot="1">
      <c r="A77" s="61" t="s">
        <v>8</v>
      </c>
      <c r="B77" s="65"/>
      <c r="C77" s="65"/>
      <c r="D77" s="66"/>
      <c r="E77" s="66">
        <v>44805</v>
      </c>
      <c r="F77" s="66">
        <v>44806</v>
      </c>
      <c r="G77" s="66">
        <v>44807</v>
      </c>
      <c r="H77" s="66">
        <v>44808</v>
      </c>
      <c r="I77" s="63" t="s">
        <v>9</v>
      </c>
      <c r="J77" s="66">
        <v>44809</v>
      </c>
      <c r="K77" s="66">
        <v>44810</v>
      </c>
      <c r="L77" s="66">
        <v>44811</v>
      </c>
      <c r="M77" s="66">
        <v>44812</v>
      </c>
      <c r="N77" s="66">
        <v>44813</v>
      </c>
      <c r="O77" s="66">
        <v>44814</v>
      </c>
      <c r="P77" s="66">
        <v>44815</v>
      </c>
      <c r="Q77" s="63" t="s">
        <v>9</v>
      </c>
      <c r="R77" s="66">
        <v>44816</v>
      </c>
      <c r="S77" s="66">
        <v>44817</v>
      </c>
      <c r="T77" s="66">
        <v>44818</v>
      </c>
      <c r="U77" s="66">
        <v>44819</v>
      </c>
      <c r="V77" s="66">
        <v>44820</v>
      </c>
      <c r="W77" s="66">
        <v>44821</v>
      </c>
      <c r="X77" s="66">
        <v>44822</v>
      </c>
      <c r="Y77" s="63" t="s">
        <v>9</v>
      </c>
      <c r="Z77" s="66">
        <v>44823</v>
      </c>
      <c r="AA77" s="66">
        <v>44824</v>
      </c>
      <c r="AB77" s="66">
        <v>44825</v>
      </c>
      <c r="AC77" s="66">
        <v>44826</v>
      </c>
      <c r="AD77" s="66">
        <v>44827</v>
      </c>
      <c r="AE77" s="66">
        <v>44828</v>
      </c>
      <c r="AF77" s="66">
        <v>44829</v>
      </c>
      <c r="AG77" s="63" t="s">
        <v>9</v>
      </c>
      <c r="AH77" s="66">
        <v>44830</v>
      </c>
      <c r="AI77" s="66">
        <v>44831</v>
      </c>
      <c r="AJ77" s="66">
        <v>44832</v>
      </c>
      <c r="AK77" s="66">
        <v>44833</v>
      </c>
      <c r="AL77" s="66">
        <v>44834</v>
      </c>
      <c r="AM77" s="66"/>
      <c r="AN77" s="66"/>
      <c r="AO77" s="63" t="s">
        <v>9</v>
      </c>
      <c r="AP77" s="90" t="s">
        <v>10</v>
      </c>
    </row>
    <row r="78" spans="1:43">
      <c r="A78" s="67" t="s">
        <v>11</v>
      </c>
      <c r="B78" s="69"/>
      <c r="C78" s="70"/>
      <c r="D78" s="70"/>
      <c r="E78" s="70"/>
      <c r="F78" s="70"/>
      <c r="G78" s="70"/>
      <c r="H78" s="70"/>
      <c r="I78" s="84">
        <f>SUM(B78:H78)</f>
        <v>0</v>
      </c>
      <c r="J78" s="70"/>
      <c r="K78" s="70"/>
      <c r="L78" s="70"/>
      <c r="M78" s="70"/>
      <c r="N78" s="70"/>
      <c r="O78" s="70"/>
      <c r="P78" s="70"/>
      <c r="Q78" s="84">
        <f>SUM(J78:P78)</f>
        <v>0</v>
      </c>
      <c r="R78" s="70"/>
      <c r="S78" s="70"/>
      <c r="T78" s="70"/>
      <c r="U78" s="70"/>
      <c r="V78" s="70"/>
      <c r="W78" s="70"/>
      <c r="X78" s="70"/>
      <c r="Y78" s="84">
        <f>SUM(R78:X78)</f>
        <v>0</v>
      </c>
      <c r="Z78" s="70"/>
      <c r="AA78" s="70"/>
      <c r="AB78" s="70"/>
      <c r="AC78" s="70"/>
      <c r="AD78" s="70"/>
      <c r="AE78" s="70"/>
      <c r="AF78" s="70"/>
      <c r="AG78" s="84">
        <f>SUM(Z78:AF78)</f>
        <v>0</v>
      </c>
      <c r="AH78" s="70"/>
      <c r="AI78" s="70"/>
      <c r="AJ78" s="70"/>
      <c r="AK78" s="70"/>
      <c r="AL78" s="70"/>
      <c r="AM78" s="70"/>
      <c r="AN78" s="70"/>
      <c r="AO78" s="84">
        <f>AH78+AI78+AJ78+AK78+AL78+AM78+AN78</f>
        <v>0</v>
      </c>
      <c r="AP78" s="91">
        <f t="shared" ref="AP78:AP80" si="53">SUM(Y78,Q78,I78,AG78,AO78)</f>
        <v>0</v>
      </c>
    </row>
    <row r="79" spans="1:43">
      <c r="A79" s="67" t="s">
        <v>12</v>
      </c>
      <c r="B79" s="69"/>
      <c r="C79" s="70"/>
      <c r="D79" s="70"/>
      <c r="E79" s="70"/>
      <c r="F79" s="70"/>
      <c r="G79" s="70"/>
      <c r="H79" s="70"/>
      <c r="I79" s="84">
        <f>SUM(B79:H79)</f>
        <v>0</v>
      </c>
      <c r="J79" s="70"/>
      <c r="K79" s="70"/>
      <c r="L79" s="70"/>
      <c r="M79" s="70"/>
      <c r="N79" s="70"/>
      <c r="O79" s="70"/>
      <c r="P79" s="70"/>
      <c r="Q79" s="84">
        <f>SUM(J79:P79)</f>
        <v>0</v>
      </c>
      <c r="R79" s="70"/>
      <c r="S79" s="70"/>
      <c r="T79" s="70"/>
      <c r="U79" s="70"/>
      <c r="V79" s="70"/>
      <c r="W79" s="70"/>
      <c r="X79" s="70"/>
      <c r="Y79" s="84">
        <f>SUM(R79:X79)</f>
        <v>0</v>
      </c>
      <c r="Z79" s="70"/>
      <c r="AA79" s="70"/>
      <c r="AB79" s="70"/>
      <c r="AC79" s="70"/>
      <c r="AD79" s="70"/>
      <c r="AE79" s="70"/>
      <c r="AF79" s="70"/>
      <c r="AG79" s="84">
        <f>SUM(Z79:AF79)</f>
        <v>0</v>
      </c>
      <c r="AH79" s="70"/>
      <c r="AI79" s="70"/>
      <c r="AJ79" s="70"/>
      <c r="AK79" s="70"/>
      <c r="AL79" s="70"/>
      <c r="AM79" s="70"/>
      <c r="AN79" s="70"/>
      <c r="AO79" s="68">
        <f t="shared" ref="AO79" si="54">SUM(AN79)</f>
        <v>0</v>
      </c>
      <c r="AP79" s="91">
        <f t="shared" si="53"/>
        <v>0</v>
      </c>
    </row>
    <row r="80" spans="1:43" ht="15.75" thickBot="1">
      <c r="A80" s="71" t="s">
        <v>13</v>
      </c>
      <c r="B80" s="70"/>
      <c r="C80" s="70"/>
      <c r="D80" s="70">
        <f>'P2'!B70</f>
        <v>0</v>
      </c>
      <c r="E80" s="70">
        <f>'P2'!C70</f>
        <v>0</v>
      </c>
      <c r="F80" s="70">
        <f>'P2'!D70</f>
        <v>0</v>
      </c>
      <c r="G80" s="70">
        <f>'P2'!E70</f>
        <v>0</v>
      </c>
      <c r="H80" s="70">
        <f>'P2'!F70</f>
        <v>0</v>
      </c>
      <c r="I80" s="84">
        <f>SUM(B80:H80)</f>
        <v>0</v>
      </c>
      <c r="J80" s="70">
        <f>'P2'!G70</f>
        <v>0</v>
      </c>
      <c r="K80" s="70">
        <f>'P2'!H70</f>
        <v>0</v>
      </c>
      <c r="L80" s="70">
        <f>'P2'!I70</f>
        <v>0</v>
      </c>
      <c r="M80" s="70">
        <f>'P2'!J70</f>
        <v>0</v>
      </c>
      <c r="N80" s="70">
        <f>'P2'!K70</f>
        <v>0</v>
      </c>
      <c r="O80" s="70">
        <f>'P2'!L70</f>
        <v>0</v>
      </c>
      <c r="P80" s="70">
        <f>'P2'!M70</f>
        <v>0</v>
      </c>
      <c r="Q80" s="84">
        <f>SUM(J80:P80)</f>
        <v>0</v>
      </c>
      <c r="R80" s="70">
        <f>'P2'!N70</f>
        <v>0</v>
      </c>
      <c r="S80" s="70">
        <f>'P2'!O70</f>
        <v>0</v>
      </c>
      <c r="T80" s="70">
        <f>'P2'!P70</f>
        <v>0</v>
      </c>
      <c r="U80" s="70">
        <f>'P2'!Q70</f>
        <v>0</v>
      </c>
      <c r="V80" s="70">
        <f>'P2'!R70</f>
        <v>0</v>
      </c>
      <c r="W80" s="70">
        <f>'P2'!S70</f>
        <v>0</v>
      </c>
      <c r="X80" s="70">
        <f>'P2'!T70</f>
        <v>0</v>
      </c>
      <c r="Y80" s="84">
        <f>SUM(R80:X80)</f>
        <v>0</v>
      </c>
      <c r="Z80" s="70">
        <f>'P2'!U70</f>
        <v>0</v>
      </c>
      <c r="AA80" s="70">
        <f>'P2'!V70</f>
        <v>0</v>
      </c>
      <c r="AB80" s="70">
        <f>'P2'!W70</f>
        <v>0</v>
      </c>
      <c r="AC80" s="70">
        <f>'P2'!X70</f>
        <v>0</v>
      </c>
      <c r="AD80" s="70">
        <f>'P2'!Y70</f>
        <v>0</v>
      </c>
      <c r="AE80" s="70">
        <f>'P2'!Z70</f>
        <v>0</v>
      </c>
      <c r="AF80" s="70">
        <f>'P2'!AA70</f>
        <v>0</v>
      </c>
      <c r="AG80" s="84">
        <f>SUM(Z80:AF80)</f>
        <v>0</v>
      </c>
      <c r="AH80" s="70">
        <f>'P2'!AB70</f>
        <v>0</v>
      </c>
      <c r="AI80" s="70">
        <f>'P2'!AC70</f>
        <v>0</v>
      </c>
      <c r="AJ80" s="70">
        <f>'P2'!AD70</f>
        <v>0</v>
      </c>
      <c r="AK80" s="70">
        <f>'P2'!AE70</f>
        <v>0</v>
      </c>
      <c r="AL80" s="70">
        <f>'P2'!AF70</f>
        <v>0</v>
      </c>
      <c r="AM80" s="70">
        <f>'P2'!AG70</f>
        <v>0</v>
      </c>
      <c r="AN80" s="70">
        <f>'P2'!AH70</f>
        <v>0</v>
      </c>
      <c r="AO80" s="84">
        <f>AH80+AI80+AJ80+AK80+AL80+AM80+AN80</f>
        <v>0</v>
      </c>
      <c r="AP80" s="91">
        <f t="shared" si="53"/>
        <v>0</v>
      </c>
    </row>
    <row r="81" spans="1:43" ht="15.75" thickBot="1">
      <c r="A81" s="61" t="s">
        <v>15</v>
      </c>
      <c r="B81" s="74" t="e">
        <f t="shared" ref="B81:I81" si="55">B80/B78</f>
        <v>#DIV/0!</v>
      </c>
      <c r="C81" s="74" t="e">
        <f t="shared" si="55"/>
        <v>#DIV/0!</v>
      </c>
      <c r="D81" s="74" t="e">
        <f t="shared" si="55"/>
        <v>#DIV/0!</v>
      </c>
      <c r="E81" s="74" t="e">
        <f t="shared" si="55"/>
        <v>#DIV/0!</v>
      </c>
      <c r="F81" s="74" t="e">
        <f t="shared" si="55"/>
        <v>#DIV/0!</v>
      </c>
      <c r="G81" s="74" t="e">
        <f t="shared" si="55"/>
        <v>#DIV/0!</v>
      </c>
      <c r="H81" s="74" t="e">
        <f t="shared" si="55"/>
        <v>#DIV/0!</v>
      </c>
      <c r="I81" s="73" t="e">
        <f t="shared" si="55"/>
        <v>#DIV/0!</v>
      </c>
      <c r="J81" s="74" t="e">
        <f t="shared" ref="J81:R81" si="56">J80/J78</f>
        <v>#DIV/0!</v>
      </c>
      <c r="K81" s="74" t="e">
        <f t="shared" si="56"/>
        <v>#DIV/0!</v>
      </c>
      <c r="L81" s="74" t="e">
        <f t="shared" si="56"/>
        <v>#DIV/0!</v>
      </c>
      <c r="M81" s="74" t="e">
        <f t="shared" si="56"/>
        <v>#DIV/0!</v>
      </c>
      <c r="N81" s="74" t="e">
        <f t="shared" si="56"/>
        <v>#DIV/0!</v>
      </c>
      <c r="O81" s="74" t="e">
        <f t="shared" si="56"/>
        <v>#DIV/0!</v>
      </c>
      <c r="P81" s="74" t="e">
        <f t="shared" si="56"/>
        <v>#DIV/0!</v>
      </c>
      <c r="Q81" s="73" t="e">
        <f t="shared" si="56"/>
        <v>#DIV/0!</v>
      </c>
      <c r="R81" s="74" t="e">
        <f t="shared" si="56"/>
        <v>#DIV/0!</v>
      </c>
      <c r="S81" s="74" t="e">
        <f t="shared" ref="S81:Y81" si="57">S80/S78</f>
        <v>#DIV/0!</v>
      </c>
      <c r="T81" s="74" t="e">
        <f t="shared" si="57"/>
        <v>#DIV/0!</v>
      </c>
      <c r="U81" s="74" t="e">
        <f t="shared" si="57"/>
        <v>#DIV/0!</v>
      </c>
      <c r="V81" s="74" t="e">
        <f t="shared" si="57"/>
        <v>#DIV/0!</v>
      </c>
      <c r="W81" s="74" t="e">
        <f t="shared" si="57"/>
        <v>#DIV/0!</v>
      </c>
      <c r="X81" s="74" t="e">
        <f t="shared" si="57"/>
        <v>#DIV/0!</v>
      </c>
      <c r="Y81" s="73" t="e">
        <f t="shared" si="57"/>
        <v>#DIV/0!</v>
      </c>
      <c r="Z81" s="74" t="e">
        <f t="shared" ref="Z81:AG81" si="58">Z80/Z78</f>
        <v>#DIV/0!</v>
      </c>
      <c r="AA81" s="74" t="e">
        <f t="shared" si="58"/>
        <v>#DIV/0!</v>
      </c>
      <c r="AB81" s="74" t="e">
        <f t="shared" si="58"/>
        <v>#DIV/0!</v>
      </c>
      <c r="AC81" s="74" t="e">
        <f t="shared" si="58"/>
        <v>#DIV/0!</v>
      </c>
      <c r="AD81" s="74" t="e">
        <f t="shared" si="58"/>
        <v>#DIV/0!</v>
      </c>
      <c r="AE81" s="74" t="e">
        <f t="shared" si="58"/>
        <v>#DIV/0!</v>
      </c>
      <c r="AF81" s="74" t="e">
        <f t="shared" si="58"/>
        <v>#DIV/0!</v>
      </c>
      <c r="AG81" s="73" t="e">
        <f t="shared" si="58"/>
        <v>#DIV/0!</v>
      </c>
      <c r="AH81" s="74" t="e">
        <f t="shared" ref="AH81:AP81" si="59">AH80/AH78</f>
        <v>#DIV/0!</v>
      </c>
      <c r="AI81" s="74" t="e">
        <f t="shared" si="59"/>
        <v>#DIV/0!</v>
      </c>
      <c r="AJ81" s="74" t="e">
        <f t="shared" si="59"/>
        <v>#DIV/0!</v>
      </c>
      <c r="AK81" s="74" t="e">
        <f t="shared" si="59"/>
        <v>#DIV/0!</v>
      </c>
      <c r="AL81" s="74" t="e">
        <f t="shared" si="59"/>
        <v>#DIV/0!</v>
      </c>
      <c r="AM81" s="74" t="e">
        <f t="shared" si="59"/>
        <v>#DIV/0!</v>
      </c>
      <c r="AN81" s="74" t="e">
        <f t="shared" si="59"/>
        <v>#DIV/0!</v>
      </c>
      <c r="AO81" s="73" t="e">
        <f t="shared" si="59"/>
        <v>#DIV/0!</v>
      </c>
      <c r="AP81" s="92" t="e">
        <f t="shared" si="59"/>
        <v>#DIV/0!</v>
      </c>
    </row>
    <row r="82" spans="1:43">
      <c r="B82" s="76"/>
      <c r="C82" s="76"/>
      <c r="D82" s="76"/>
      <c r="E82" s="76"/>
      <c r="F82" s="76"/>
      <c r="G82" s="85"/>
      <c r="H82" s="76"/>
      <c r="I82" s="75"/>
      <c r="J82" s="76"/>
      <c r="K82" s="76"/>
      <c r="L82" s="76"/>
      <c r="M82" s="76"/>
      <c r="N82" s="76"/>
      <c r="O82" s="76"/>
      <c r="P82" s="87"/>
      <c r="Q82" s="75"/>
      <c r="R82" s="88"/>
      <c r="S82" s="88"/>
      <c r="T82" s="88"/>
      <c r="U82" s="88"/>
      <c r="V82" s="88"/>
      <c r="W82" s="88"/>
      <c r="X82" s="88"/>
      <c r="Y82" s="75"/>
      <c r="Z82" s="87"/>
      <c r="AA82" s="76"/>
      <c r="AB82" s="76"/>
      <c r="AC82" s="76"/>
      <c r="AD82" s="76"/>
      <c r="AE82" s="76"/>
      <c r="AF82" s="76"/>
      <c r="AG82" s="75"/>
      <c r="AH82" s="76"/>
      <c r="AI82" s="87"/>
      <c r="AJ82" s="88"/>
      <c r="AK82" s="88"/>
      <c r="AL82" s="88"/>
      <c r="AM82" s="88"/>
      <c r="AN82" s="88"/>
      <c r="AO82" s="75"/>
      <c r="AP82" s="17"/>
    </row>
    <row r="83" spans="1:43" s="1" customFormat="1">
      <c r="A83" s="78" t="s">
        <v>16</v>
      </c>
      <c r="B83" s="79"/>
      <c r="C83" s="79"/>
      <c r="D83" s="79"/>
      <c r="E83" s="79"/>
      <c r="F83" s="79"/>
      <c r="G83" s="86"/>
      <c r="H83" s="79"/>
      <c r="I83" s="78"/>
      <c r="J83" s="79"/>
      <c r="K83" s="79"/>
      <c r="L83" s="79"/>
      <c r="M83" s="79"/>
      <c r="N83" s="79"/>
      <c r="O83" s="79"/>
      <c r="P83" s="86"/>
      <c r="Q83" s="78"/>
      <c r="R83" s="79"/>
      <c r="S83" s="79"/>
      <c r="T83" s="79"/>
      <c r="U83" s="79"/>
      <c r="V83" s="79"/>
      <c r="W83" s="79"/>
      <c r="X83" s="79"/>
      <c r="Y83" s="78"/>
      <c r="Z83" s="86"/>
      <c r="AA83" s="79"/>
      <c r="AB83" s="79"/>
      <c r="AC83" s="79"/>
      <c r="AD83" s="79"/>
      <c r="AE83" s="79"/>
      <c r="AF83" s="79"/>
      <c r="AG83" s="78"/>
      <c r="AH83" s="79"/>
      <c r="AI83" s="86"/>
      <c r="AJ83" s="79"/>
      <c r="AK83" s="79"/>
      <c r="AL83" s="79"/>
      <c r="AM83" s="79"/>
      <c r="AN83" s="79">
        <f>SUM(AH83:AK83,Z83:AF83,R83:X83,J83:P83,D83:H83)</f>
        <v>0</v>
      </c>
      <c r="AO83" s="93" t="s">
        <v>16</v>
      </c>
      <c r="AP83" s="18"/>
    </row>
    <row r="84" spans="1:43" s="1" customFormat="1">
      <c r="A84" s="80" t="s">
        <v>17</v>
      </c>
      <c r="B84" s="57"/>
      <c r="C84" s="81"/>
      <c r="D84" s="57"/>
      <c r="E84" s="57"/>
      <c r="F84" s="81"/>
      <c r="G84" s="81"/>
      <c r="H84" s="81"/>
      <c r="I84" s="80"/>
      <c r="J84" s="81"/>
      <c r="K84" s="81"/>
      <c r="L84" s="57"/>
      <c r="M84" s="57"/>
      <c r="N84" s="81"/>
      <c r="O84" s="81"/>
      <c r="P84" s="57"/>
      <c r="Q84" s="80"/>
      <c r="R84" s="57"/>
      <c r="S84" s="57"/>
      <c r="T84" s="57"/>
      <c r="U84" s="57"/>
      <c r="V84" s="57"/>
      <c r="W84" s="57"/>
      <c r="X84" s="57"/>
      <c r="Y84" s="80"/>
      <c r="Z84" s="57"/>
      <c r="AA84" s="57"/>
      <c r="AB84" s="57"/>
      <c r="AC84" s="57"/>
      <c r="AD84" s="57"/>
      <c r="AE84" s="57"/>
      <c r="AF84" s="57"/>
      <c r="AG84" s="80"/>
      <c r="AH84" s="57"/>
      <c r="AI84" s="57"/>
      <c r="AJ84" s="57"/>
      <c r="AK84" s="57"/>
      <c r="AL84" s="89"/>
      <c r="AM84" s="57"/>
      <c r="AN84" s="57">
        <f>SUM(AH84:AK84,Z84:AF84,R84:X84,J84:P84,D84:H84)</f>
        <v>0</v>
      </c>
      <c r="AO84" s="94" t="s">
        <v>17</v>
      </c>
      <c r="AP84" s="95"/>
    </row>
    <row r="85" spans="1:43" ht="15.75" thickBot="1">
      <c r="A85" s="48" t="s">
        <v>27</v>
      </c>
      <c r="B85" s="60" t="s">
        <v>3</v>
      </c>
      <c r="C85" s="60" t="s">
        <v>4</v>
      </c>
      <c r="D85" s="60" t="s">
        <v>4</v>
      </c>
      <c r="E85" s="60" t="s">
        <v>5</v>
      </c>
      <c r="F85" s="60" t="s">
        <v>6</v>
      </c>
      <c r="G85" s="60" t="s">
        <v>7</v>
      </c>
      <c r="H85" s="60" t="s">
        <v>2</v>
      </c>
      <c r="I85" s="60"/>
      <c r="J85" s="60" t="s">
        <v>3</v>
      </c>
      <c r="K85" s="60" t="s">
        <v>4</v>
      </c>
      <c r="L85" s="60" t="s">
        <v>4</v>
      </c>
      <c r="M85" s="60" t="s">
        <v>5</v>
      </c>
      <c r="N85" s="60" t="s">
        <v>6</v>
      </c>
      <c r="O85" s="60" t="s">
        <v>7</v>
      </c>
      <c r="P85" s="60" t="s">
        <v>2</v>
      </c>
      <c r="Q85" s="60"/>
      <c r="R85" s="60" t="s">
        <v>3</v>
      </c>
      <c r="S85" s="60" t="s">
        <v>4</v>
      </c>
      <c r="T85" s="60" t="s">
        <v>4</v>
      </c>
      <c r="U85" s="60" t="s">
        <v>5</v>
      </c>
      <c r="V85" s="60" t="s">
        <v>6</v>
      </c>
      <c r="W85" s="60" t="s">
        <v>7</v>
      </c>
      <c r="X85" s="60" t="s">
        <v>2</v>
      </c>
      <c r="Y85" s="60"/>
      <c r="Z85" s="60" t="s">
        <v>3</v>
      </c>
      <c r="AA85" s="60" t="s">
        <v>4</v>
      </c>
      <c r="AB85" s="60" t="s">
        <v>4</v>
      </c>
      <c r="AC85" s="60" t="s">
        <v>5</v>
      </c>
      <c r="AD85" s="60" t="s">
        <v>6</v>
      </c>
      <c r="AE85" s="60" t="s">
        <v>7</v>
      </c>
      <c r="AF85" s="60" t="s">
        <v>2</v>
      </c>
      <c r="AG85" s="60"/>
      <c r="AH85" s="60" t="s">
        <v>3</v>
      </c>
      <c r="AI85" s="60" t="s">
        <v>4</v>
      </c>
      <c r="AJ85" s="60" t="s">
        <v>4</v>
      </c>
      <c r="AK85" s="60" t="s">
        <v>5</v>
      </c>
      <c r="AL85" s="60" t="s">
        <v>6</v>
      </c>
      <c r="AM85" s="60" t="s">
        <v>7</v>
      </c>
      <c r="AN85" s="60" t="s">
        <v>2</v>
      </c>
      <c r="AO85" s="173" t="s">
        <v>3</v>
      </c>
      <c r="AP85" s="17"/>
    </row>
    <row r="86" spans="1:43" ht="15.75" thickBot="1">
      <c r="A86" s="61" t="s">
        <v>8</v>
      </c>
      <c r="B86" s="65"/>
      <c r="C86" s="65"/>
      <c r="D86" s="65"/>
      <c r="E86" s="65"/>
      <c r="F86" s="66"/>
      <c r="G86" s="66">
        <v>44835</v>
      </c>
      <c r="H86" s="66">
        <v>44836</v>
      </c>
      <c r="I86" s="63" t="s">
        <v>9</v>
      </c>
      <c r="J86" s="66">
        <v>44837</v>
      </c>
      <c r="K86" s="66">
        <v>44838</v>
      </c>
      <c r="L86" s="66">
        <v>44839</v>
      </c>
      <c r="M86" s="66">
        <v>44840</v>
      </c>
      <c r="N86" s="66">
        <v>44841</v>
      </c>
      <c r="O86" s="66">
        <v>44842</v>
      </c>
      <c r="P86" s="66">
        <v>44843</v>
      </c>
      <c r="Q86" s="63" t="s">
        <v>9</v>
      </c>
      <c r="R86" s="66">
        <v>44844</v>
      </c>
      <c r="S86" s="66">
        <v>44845</v>
      </c>
      <c r="T86" s="66">
        <v>44846</v>
      </c>
      <c r="U86" s="66">
        <v>44847</v>
      </c>
      <c r="V86" s="66">
        <v>44848</v>
      </c>
      <c r="W86" s="66">
        <v>44849</v>
      </c>
      <c r="X86" s="66">
        <v>44850</v>
      </c>
      <c r="Y86" s="63" t="s">
        <v>9</v>
      </c>
      <c r="Z86" s="66">
        <v>44851</v>
      </c>
      <c r="AA86" s="66">
        <v>44852</v>
      </c>
      <c r="AB86" s="66">
        <v>44853</v>
      </c>
      <c r="AC86" s="66">
        <v>44854</v>
      </c>
      <c r="AD86" s="66">
        <v>44855</v>
      </c>
      <c r="AE86" s="66">
        <v>44856</v>
      </c>
      <c r="AF86" s="66">
        <v>44857</v>
      </c>
      <c r="AG86" s="63" t="s">
        <v>9</v>
      </c>
      <c r="AH86" s="66">
        <v>44858</v>
      </c>
      <c r="AI86" s="66">
        <v>44859</v>
      </c>
      <c r="AJ86" s="66">
        <v>44860</v>
      </c>
      <c r="AK86" s="66">
        <v>44861</v>
      </c>
      <c r="AL86" s="66">
        <v>44862</v>
      </c>
      <c r="AM86" s="66">
        <v>44863</v>
      </c>
      <c r="AN86" s="66">
        <v>44864</v>
      </c>
      <c r="AO86" s="66">
        <v>44865</v>
      </c>
      <c r="AP86" s="63" t="s">
        <v>9</v>
      </c>
      <c r="AQ86" s="90" t="s">
        <v>10</v>
      </c>
    </row>
    <row r="87" spans="1:43">
      <c r="A87" s="67" t="s">
        <v>11</v>
      </c>
      <c r="B87" s="69"/>
      <c r="C87" s="70"/>
      <c r="D87" s="70"/>
      <c r="E87" s="70"/>
      <c r="F87" s="70"/>
      <c r="G87" s="70"/>
      <c r="H87" s="70"/>
      <c r="I87" s="84">
        <f>SUM(B87:H87)</f>
        <v>0</v>
      </c>
      <c r="J87" s="70"/>
      <c r="K87" s="70"/>
      <c r="L87" s="70"/>
      <c r="M87" s="70"/>
      <c r="N87" s="70"/>
      <c r="O87" s="70"/>
      <c r="P87" s="70"/>
      <c r="Q87" s="84">
        <f>SUM(J87:P87)</f>
        <v>0</v>
      </c>
      <c r="R87" s="70"/>
      <c r="S87" s="70"/>
      <c r="T87" s="70"/>
      <c r="U87" s="70"/>
      <c r="V87" s="70"/>
      <c r="W87" s="70"/>
      <c r="X87" s="70"/>
      <c r="Y87" s="84">
        <f>SUM(R87:X87)</f>
        <v>0</v>
      </c>
      <c r="Z87" s="70"/>
      <c r="AA87" s="70"/>
      <c r="AB87" s="70"/>
      <c r="AC87" s="70"/>
      <c r="AD87" s="70"/>
      <c r="AE87" s="70"/>
      <c r="AF87" s="70"/>
      <c r="AG87" s="84">
        <f>SUM(Z87:AF87)</f>
        <v>0</v>
      </c>
      <c r="AH87" s="70"/>
      <c r="AI87" s="70"/>
      <c r="AJ87" s="70"/>
      <c r="AK87" s="70"/>
      <c r="AL87" s="70"/>
      <c r="AM87" s="70"/>
      <c r="AN87" s="70"/>
      <c r="AO87" s="70"/>
      <c r="AP87" s="84">
        <f>AH87+AI87+AJ87+AK87+AL87+AM87+AN87</f>
        <v>0</v>
      </c>
      <c r="AQ87" s="91">
        <f>SUM(Y87,Q87,I87,AG87,AP87)</f>
        <v>0</v>
      </c>
    </row>
    <row r="88" spans="1:43">
      <c r="A88" s="67" t="s">
        <v>12</v>
      </c>
      <c r="B88" s="69"/>
      <c r="C88" s="70"/>
      <c r="D88" s="70"/>
      <c r="E88" s="70"/>
      <c r="F88" s="70"/>
      <c r="G88" s="70"/>
      <c r="H88" s="70"/>
      <c r="I88" s="84">
        <f>SUM(B88:H88)</f>
        <v>0</v>
      </c>
      <c r="J88" s="70"/>
      <c r="K88" s="70"/>
      <c r="L88" s="70"/>
      <c r="M88" s="70"/>
      <c r="N88" s="70"/>
      <c r="O88" s="70"/>
      <c r="P88" s="70"/>
      <c r="Q88" s="84">
        <f>SUM(J88:P88)</f>
        <v>0</v>
      </c>
      <c r="R88" s="70"/>
      <c r="S88" s="70"/>
      <c r="T88" s="70"/>
      <c r="U88" s="70"/>
      <c r="V88" s="70"/>
      <c r="W88" s="70"/>
      <c r="X88" s="70"/>
      <c r="Y88" s="84">
        <f>SUM(R88:X88)</f>
        <v>0</v>
      </c>
      <c r="Z88" s="70"/>
      <c r="AA88" s="70"/>
      <c r="AB88" s="70"/>
      <c r="AC88" s="70"/>
      <c r="AD88" s="70"/>
      <c r="AE88" s="70"/>
      <c r="AF88" s="70"/>
      <c r="AG88" s="84">
        <f>SUM(Z88:AF88)</f>
        <v>0</v>
      </c>
      <c r="AH88" s="70"/>
      <c r="AI88" s="70"/>
      <c r="AJ88" s="70"/>
      <c r="AK88" s="70"/>
      <c r="AL88" s="70"/>
      <c r="AM88" s="70"/>
      <c r="AN88" s="70"/>
      <c r="AO88" s="70"/>
      <c r="AP88" s="68">
        <f>SUM(AN88)</f>
        <v>0</v>
      </c>
      <c r="AQ88" s="91">
        <f t="shared" ref="AQ88:AQ89" si="60">SUM(Y88,Q88,I88,AG88,AP88)</f>
        <v>0</v>
      </c>
    </row>
    <row r="89" spans="1:43" ht="15.75" thickBot="1">
      <c r="A89" s="71" t="s">
        <v>13</v>
      </c>
      <c r="B89" s="70"/>
      <c r="C89" s="70"/>
      <c r="D89" s="70"/>
      <c r="E89" s="70"/>
      <c r="F89" s="70">
        <f>'P2'!B77</f>
        <v>0</v>
      </c>
      <c r="G89" s="70">
        <f>'P2'!C77</f>
        <v>0</v>
      </c>
      <c r="H89" s="70">
        <f>'P2'!D77</f>
        <v>0</v>
      </c>
      <c r="I89" s="84">
        <f>SUM(B89:H89)</f>
        <v>0</v>
      </c>
      <c r="J89" s="70">
        <f>'P2'!E77</f>
        <v>0</v>
      </c>
      <c r="K89" s="70">
        <f>'P2'!F77</f>
        <v>0</v>
      </c>
      <c r="L89" s="70">
        <f>'P2'!G77</f>
        <v>0</v>
      </c>
      <c r="M89" s="70">
        <f>'P2'!H77</f>
        <v>0</v>
      </c>
      <c r="N89" s="70">
        <f>'P2'!I77</f>
        <v>0</v>
      </c>
      <c r="O89" s="70">
        <f>'P2'!J77</f>
        <v>0</v>
      </c>
      <c r="P89" s="70">
        <f>'P2'!K77</f>
        <v>0</v>
      </c>
      <c r="Q89" s="84">
        <f>SUM(J89:P89)</f>
        <v>0</v>
      </c>
      <c r="R89" s="70">
        <f>'P2'!L77</f>
        <v>0</v>
      </c>
      <c r="S89" s="70">
        <f>'P2'!M77</f>
        <v>0</v>
      </c>
      <c r="T89" s="70">
        <f>'P2'!N77</f>
        <v>0</v>
      </c>
      <c r="U89" s="70">
        <f>'P2'!O77</f>
        <v>0</v>
      </c>
      <c r="V89" s="70">
        <f>'P2'!P77</f>
        <v>0</v>
      </c>
      <c r="W89" s="70">
        <f>'P2'!Q77</f>
        <v>0</v>
      </c>
      <c r="X89" s="70">
        <f>'P2'!R77</f>
        <v>0</v>
      </c>
      <c r="Y89" s="84">
        <f>SUM(R89:X89)</f>
        <v>0</v>
      </c>
      <c r="Z89" s="70">
        <f>'P2'!S77</f>
        <v>0</v>
      </c>
      <c r="AA89" s="70">
        <f>'P2'!T77</f>
        <v>0</v>
      </c>
      <c r="AB89" s="70">
        <f>'P2'!U77</f>
        <v>0</v>
      </c>
      <c r="AC89" s="70">
        <f>'P2'!V77</f>
        <v>0</v>
      </c>
      <c r="AD89" s="70">
        <f>'P2'!W77</f>
        <v>0</v>
      </c>
      <c r="AE89" s="70">
        <f>'P2'!X77</f>
        <v>0</v>
      </c>
      <c r="AF89" s="70">
        <f>'P2'!Y77</f>
        <v>0</v>
      </c>
      <c r="AG89" s="84">
        <f>SUM(Z89:AF89)</f>
        <v>0</v>
      </c>
      <c r="AH89" s="70">
        <f>'P2'!Z77</f>
        <v>0</v>
      </c>
      <c r="AI89" s="70">
        <f>'P2'!AA77</f>
        <v>0</v>
      </c>
      <c r="AJ89" s="70">
        <f>'P2'!AB77</f>
        <v>0</v>
      </c>
      <c r="AK89" s="70">
        <f>'P2'!AC77</f>
        <v>0</v>
      </c>
      <c r="AL89" s="70">
        <f>'P2'!AD77</f>
        <v>0</v>
      </c>
      <c r="AM89" s="70">
        <f>'P2'!AE77</f>
        <v>0</v>
      </c>
      <c r="AN89" s="70">
        <f>'P2'!AF77</f>
        <v>0</v>
      </c>
      <c r="AO89" s="70">
        <f>'P2'!AG77</f>
        <v>0</v>
      </c>
      <c r="AP89" s="84">
        <f>AH89+AI89+AJ89+AK89+AL89+AM89+AN89</f>
        <v>0</v>
      </c>
      <c r="AQ89" s="91">
        <f t="shared" si="60"/>
        <v>0</v>
      </c>
    </row>
    <row r="90" spans="1:43" ht="15.75" thickBot="1">
      <c r="A90" s="61" t="s">
        <v>15</v>
      </c>
      <c r="B90" s="74" t="e">
        <f t="shared" ref="B90:I90" si="61">B89/B87</f>
        <v>#DIV/0!</v>
      </c>
      <c r="C90" s="74" t="e">
        <f t="shared" si="61"/>
        <v>#DIV/0!</v>
      </c>
      <c r="D90" s="74" t="e">
        <f t="shared" si="61"/>
        <v>#DIV/0!</v>
      </c>
      <c r="E90" s="74" t="e">
        <f t="shared" si="61"/>
        <v>#DIV/0!</v>
      </c>
      <c r="F90" s="74" t="e">
        <f t="shared" si="61"/>
        <v>#DIV/0!</v>
      </c>
      <c r="G90" s="74" t="e">
        <f t="shared" si="61"/>
        <v>#DIV/0!</v>
      </c>
      <c r="H90" s="74" t="e">
        <f t="shared" si="61"/>
        <v>#DIV/0!</v>
      </c>
      <c r="I90" s="73" t="e">
        <f t="shared" si="61"/>
        <v>#DIV/0!</v>
      </c>
      <c r="J90" s="74" t="e">
        <f t="shared" ref="J90:R90" si="62">J89/J87</f>
        <v>#DIV/0!</v>
      </c>
      <c r="K90" s="74" t="e">
        <f t="shared" si="62"/>
        <v>#DIV/0!</v>
      </c>
      <c r="L90" s="74" t="e">
        <f t="shared" si="62"/>
        <v>#DIV/0!</v>
      </c>
      <c r="M90" s="74" t="e">
        <f t="shared" si="62"/>
        <v>#DIV/0!</v>
      </c>
      <c r="N90" s="74" t="e">
        <f t="shared" si="62"/>
        <v>#DIV/0!</v>
      </c>
      <c r="O90" s="74" t="e">
        <f t="shared" si="62"/>
        <v>#DIV/0!</v>
      </c>
      <c r="P90" s="74" t="e">
        <f t="shared" si="62"/>
        <v>#DIV/0!</v>
      </c>
      <c r="Q90" s="73" t="e">
        <f t="shared" si="62"/>
        <v>#DIV/0!</v>
      </c>
      <c r="R90" s="74" t="e">
        <f t="shared" si="62"/>
        <v>#DIV/0!</v>
      </c>
      <c r="S90" s="74" t="e">
        <f t="shared" ref="S90:Y90" si="63">S89/S87</f>
        <v>#DIV/0!</v>
      </c>
      <c r="T90" s="74" t="e">
        <f t="shared" si="63"/>
        <v>#DIV/0!</v>
      </c>
      <c r="U90" s="74" t="e">
        <f t="shared" si="63"/>
        <v>#DIV/0!</v>
      </c>
      <c r="V90" s="74" t="e">
        <f t="shared" si="63"/>
        <v>#DIV/0!</v>
      </c>
      <c r="W90" s="74" t="e">
        <f t="shared" si="63"/>
        <v>#DIV/0!</v>
      </c>
      <c r="X90" s="74" t="e">
        <f t="shared" si="63"/>
        <v>#DIV/0!</v>
      </c>
      <c r="Y90" s="73" t="e">
        <f t="shared" si="63"/>
        <v>#DIV/0!</v>
      </c>
      <c r="Z90" s="74" t="e">
        <f t="shared" ref="Z90:AG90" si="64">Z89/Z87</f>
        <v>#DIV/0!</v>
      </c>
      <c r="AA90" s="74" t="e">
        <f t="shared" si="64"/>
        <v>#DIV/0!</v>
      </c>
      <c r="AB90" s="74" t="e">
        <f t="shared" si="64"/>
        <v>#DIV/0!</v>
      </c>
      <c r="AC90" s="74" t="e">
        <f t="shared" si="64"/>
        <v>#DIV/0!</v>
      </c>
      <c r="AD90" s="74" t="e">
        <f t="shared" si="64"/>
        <v>#DIV/0!</v>
      </c>
      <c r="AE90" s="74" t="e">
        <f t="shared" si="64"/>
        <v>#DIV/0!</v>
      </c>
      <c r="AF90" s="74" t="e">
        <f t="shared" si="64"/>
        <v>#DIV/0!</v>
      </c>
      <c r="AG90" s="73" t="e">
        <f t="shared" si="64"/>
        <v>#DIV/0!</v>
      </c>
      <c r="AH90" s="74" t="e">
        <f t="shared" ref="AH90:AN90" si="65">AH89/AH87</f>
        <v>#DIV/0!</v>
      </c>
      <c r="AI90" s="74" t="e">
        <f t="shared" si="65"/>
        <v>#DIV/0!</v>
      </c>
      <c r="AJ90" s="74" t="e">
        <f t="shared" si="65"/>
        <v>#DIV/0!</v>
      </c>
      <c r="AK90" s="74" t="e">
        <f t="shared" si="65"/>
        <v>#DIV/0!</v>
      </c>
      <c r="AL90" s="74" t="e">
        <f t="shared" si="65"/>
        <v>#DIV/0!</v>
      </c>
      <c r="AM90" s="74" t="e">
        <f t="shared" si="65"/>
        <v>#DIV/0!</v>
      </c>
      <c r="AN90" s="74" t="e">
        <f t="shared" si="65"/>
        <v>#DIV/0!</v>
      </c>
      <c r="AO90" s="74" t="e">
        <f t="shared" ref="AO90" si="66">AO89/AO87</f>
        <v>#DIV/0!</v>
      </c>
      <c r="AP90" s="73" t="e">
        <f>AP89/AP87</f>
        <v>#DIV/0!</v>
      </c>
      <c r="AQ90" s="92" t="e">
        <f>AQ89/AQ87</f>
        <v>#DIV/0!</v>
      </c>
    </row>
    <row r="91" spans="1:43">
      <c r="B91" s="76"/>
      <c r="C91" s="76"/>
      <c r="D91" s="76"/>
      <c r="E91" s="76"/>
      <c r="F91" s="76"/>
      <c r="G91" s="85"/>
      <c r="H91" s="76"/>
      <c r="I91" s="75"/>
      <c r="J91" s="76"/>
      <c r="K91" s="76"/>
      <c r="L91" s="76"/>
      <c r="M91" s="76"/>
      <c r="N91" s="76"/>
      <c r="O91" s="76"/>
      <c r="P91" s="87"/>
      <c r="Q91" s="75"/>
      <c r="R91" s="88"/>
      <c r="S91" s="88"/>
      <c r="T91" s="88"/>
      <c r="U91" s="88"/>
      <c r="V91" s="88"/>
      <c r="W91" s="88"/>
      <c r="X91" s="88"/>
      <c r="Y91" s="75"/>
      <c r="Z91" s="87"/>
      <c r="AA91" s="76"/>
      <c r="AB91" s="76"/>
      <c r="AC91" s="76"/>
      <c r="AD91" s="76"/>
      <c r="AE91" s="76"/>
      <c r="AF91" s="76"/>
      <c r="AG91" s="75"/>
      <c r="AH91" s="76"/>
      <c r="AI91" s="87"/>
      <c r="AJ91" s="88"/>
      <c r="AK91" s="88"/>
      <c r="AL91" s="88"/>
      <c r="AM91" s="88"/>
      <c r="AN91" s="88"/>
      <c r="AP91" s="75"/>
      <c r="AQ91" s="17"/>
    </row>
    <row r="92" spans="1:43" s="58" customFormat="1">
      <c r="A92" s="97" t="s">
        <v>50</v>
      </c>
      <c r="B92" s="79"/>
      <c r="C92" s="79"/>
      <c r="D92" s="79"/>
      <c r="E92" s="79"/>
      <c r="F92" s="79"/>
      <c r="G92" s="86"/>
      <c r="H92" s="79"/>
      <c r="I92" s="78"/>
      <c r="J92" s="79"/>
      <c r="K92" s="79"/>
      <c r="L92" s="79"/>
      <c r="M92" s="79"/>
      <c r="N92" s="79"/>
      <c r="O92" s="79"/>
      <c r="P92" s="86"/>
      <c r="Q92" s="78"/>
      <c r="R92" s="79"/>
      <c r="S92" s="79"/>
      <c r="T92" s="79"/>
      <c r="U92" s="79"/>
      <c r="V92" s="79"/>
      <c r="W92" s="79"/>
      <c r="X92" s="79"/>
      <c r="Y92" s="78"/>
      <c r="Z92" s="86"/>
      <c r="AA92" s="79"/>
      <c r="AB92" s="79"/>
      <c r="AC92" s="79"/>
      <c r="AD92" s="79"/>
      <c r="AE92" s="79"/>
      <c r="AF92" s="79"/>
      <c r="AG92" s="78"/>
      <c r="AH92" s="79"/>
      <c r="AI92" s="86"/>
      <c r="AJ92" s="79"/>
      <c r="AK92" s="79"/>
      <c r="AL92" s="79"/>
      <c r="AM92" s="79"/>
      <c r="AN92" s="79"/>
      <c r="AP92" s="79">
        <f>SUM(F92:AN92)</f>
        <v>0</v>
      </c>
      <c r="AQ92" s="93" t="s">
        <v>16</v>
      </c>
    </row>
    <row r="93" spans="1:43" s="58" customFormat="1">
      <c r="A93" s="97" t="s">
        <v>51</v>
      </c>
      <c r="B93" s="57"/>
      <c r="C93" s="81"/>
      <c r="D93" s="57"/>
      <c r="E93" s="57"/>
      <c r="F93" s="81"/>
      <c r="G93" s="81"/>
      <c r="H93" s="81"/>
      <c r="I93" s="80"/>
      <c r="J93" s="81"/>
      <c r="K93" s="81"/>
      <c r="L93" s="57"/>
      <c r="M93" s="57"/>
      <c r="N93" s="81"/>
      <c r="O93" s="81"/>
      <c r="P93" s="57"/>
      <c r="Q93" s="80"/>
      <c r="R93" s="57"/>
      <c r="S93" s="57"/>
      <c r="T93" s="57"/>
      <c r="U93" s="57"/>
      <c r="V93" s="57"/>
      <c r="W93" s="57"/>
      <c r="X93" s="57"/>
      <c r="Y93" s="80"/>
      <c r="Z93" s="57"/>
      <c r="AA93" s="57"/>
      <c r="AB93" s="57"/>
      <c r="AC93" s="57"/>
      <c r="AD93" s="57"/>
      <c r="AE93" s="57"/>
      <c r="AF93" s="57"/>
      <c r="AG93" s="80"/>
      <c r="AH93" s="57"/>
      <c r="AI93" s="57"/>
      <c r="AJ93" s="57"/>
      <c r="AK93" s="57"/>
      <c r="AL93" s="89"/>
      <c r="AM93" s="57"/>
      <c r="AN93" s="57"/>
      <c r="AP93" s="79">
        <f>SUM(AH93:AN93,Z93:AF93,R93:X93,J93:P93,E93:H93)</f>
        <v>0</v>
      </c>
      <c r="AQ93" s="94" t="s">
        <v>17</v>
      </c>
    </row>
    <row r="94" spans="1:43" ht="15.75" thickBot="1">
      <c r="A94" s="48" t="s">
        <v>28</v>
      </c>
      <c r="B94" s="60" t="s">
        <v>3</v>
      </c>
      <c r="C94" s="60" t="s">
        <v>4</v>
      </c>
      <c r="D94" s="60" t="s">
        <v>4</v>
      </c>
      <c r="E94" s="60" t="s">
        <v>5</v>
      </c>
      <c r="F94" s="60" t="s">
        <v>6</v>
      </c>
      <c r="G94" s="60" t="s">
        <v>7</v>
      </c>
      <c r="H94" s="60" t="s">
        <v>2</v>
      </c>
      <c r="I94" s="60"/>
      <c r="J94" s="60" t="s">
        <v>3</v>
      </c>
      <c r="K94" s="60" t="s">
        <v>4</v>
      </c>
      <c r="L94" s="60" t="s">
        <v>4</v>
      </c>
      <c r="M94" s="60" t="s">
        <v>5</v>
      </c>
      <c r="N94" s="60" t="s">
        <v>6</v>
      </c>
      <c r="O94" s="60" t="s">
        <v>7</v>
      </c>
      <c r="P94" s="60" t="s">
        <v>2</v>
      </c>
      <c r="Q94" s="60"/>
      <c r="R94" s="60" t="s">
        <v>3</v>
      </c>
      <c r="S94" s="60" t="s">
        <v>4</v>
      </c>
      <c r="T94" s="60" t="s">
        <v>4</v>
      </c>
      <c r="U94" s="60" t="s">
        <v>5</v>
      </c>
      <c r="V94" s="60" t="s">
        <v>6</v>
      </c>
      <c r="W94" s="60" t="s">
        <v>7</v>
      </c>
      <c r="X94" s="60" t="s">
        <v>2</v>
      </c>
      <c r="Y94" s="60"/>
      <c r="Z94" s="60" t="s">
        <v>3</v>
      </c>
      <c r="AA94" s="60" t="s">
        <v>4</v>
      </c>
      <c r="AB94" s="60" t="s">
        <v>4</v>
      </c>
      <c r="AC94" s="60" t="s">
        <v>5</v>
      </c>
      <c r="AD94" s="60" t="s">
        <v>6</v>
      </c>
      <c r="AE94" s="60" t="s">
        <v>7</v>
      </c>
      <c r="AF94" s="60" t="s">
        <v>2</v>
      </c>
      <c r="AG94" s="60"/>
      <c r="AH94" s="60" t="s">
        <v>3</v>
      </c>
      <c r="AI94" s="60" t="s">
        <v>4</v>
      </c>
      <c r="AJ94" s="60" t="s">
        <v>4</v>
      </c>
      <c r="AK94" s="60" t="s">
        <v>5</v>
      </c>
      <c r="AL94" s="60" t="s">
        <v>6</v>
      </c>
      <c r="AM94" s="60" t="s">
        <v>7</v>
      </c>
      <c r="AN94" s="60" t="s">
        <v>2</v>
      </c>
      <c r="AO94" s="48"/>
      <c r="AP94" s="58"/>
    </row>
    <row r="95" spans="1:43" ht="15.75" thickBot="1">
      <c r="A95" s="61" t="s">
        <v>8</v>
      </c>
      <c r="B95" s="66"/>
      <c r="C95" s="66">
        <v>44866</v>
      </c>
      <c r="D95" s="66">
        <v>44867</v>
      </c>
      <c r="E95" s="66">
        <v>44868</v>
      </c>
      <c r="F95" s="66">
        <v>44869</v>
      </c>
      <c r="G95" s="66">
        <v>44870</v>
      </c>
      <c r="H95" s="66">
        <v>44871</v>
      </c>
      <c r="I95" s="63" t="s">
        <v>9</v>
      </c>
      <c r="J95" s="66">
        <v>44872</v>
      </c>
      <c r="K95" s="66">
        <v>44873</v>
      </c>
      <c r="L95" s="66">
        <v>44874</v>
      </c>
      <c r="M95" s="66">
        <v>44875</v>
      </c>
      <c r="N95" s="66">
        <v>44876</v>
      </c>
      <c r="O95" s="66">
        <v>44877</v>
      </c>
      <c r="P95" s="66">
        <v>44878</v>
      </c>
      <c r="Q95" s="63" t="s">
        <v>9</v>
      </c>
      <c r="R95" s="66">
        <v>44879</v>
      </c>
      <c r="S95" s="66">
        <v>44880</v>
      </c>
      <c r="T95" s="66">
        <v>44881</v>
      </c>
      <c r="U95" s="66">
        <v>44882</v>
      </c>
      <c r="V95" s="66">
        <v>44883</v>
      </c>
      <c r="W95" s="66">
        <v>44884</v>
      </c>
      <c r="X95" s="66">
        <v>44885</v>
      </c>
      <c r="Y95" s="63" t="s">
        <v>9</v>
      </c>
      <c r="Z95" s="66">
        <v>44886</v>
      </c>
      <c r="AA95" s="66">
        <v>44887</v>
      </c>
      <c r="AB95" s="66">
        <v>44888</v>
      </c>
      <c r="AC95" s="66">
        <v>44889</v>
      </c>
      <c r="AD95" s="66">
        <v>44890</v>
      </c>
      <c r="AE95" s="66">
        <v>44891</v>
      </c>
      <c r="AF95" s="66">
        <v>44892</v>
      </c>
      <c r="AG95" s="63" t="s">
        <v>9</v>
      </c>
      <c r="AH95" s="66">
        <v>44893</v>
      </c>
      <c r="AI95" s="66">
        <v>44894</v>
      </c>
      <c r="AJ95" s="66">
        <v>44895</v>
      </c>
      <c r="AK95" s="66"/>
      <c r="AL95" s="66"/>
      <c r="AM95" s="66"/>
      <c r="AN95" s="66"/>
      <c r="AO95" s="63" t="s">
        <v>9</v>
      </c>
      <c r="AP95" s="90" t="s">
        <v>10</v>
      </c>
    </row>
    <row r="96" spans="1:43">
      <c r="A96" s="67" t="s">
        <v>11</v>
      </c>
      <c r="B96" s="69"/>
      <c r="C96" s="70"/>
      <c r="D96" s="70"/>
      <c r="E96" s="70"/>
      <c r="F96" s="70"/>
      <c r="G96" s="70"/>
      <c r="H96" s="70"/>
      <c r="I96" s="84">
        <f>SUM(B96:H96)</f>
        <v>0</v>
      </c>
      <c r="J96" s="70"/>
      <c r="K96" s="70"/>
      <c r="L96" s="70"/>
      <c r="M96" s="70"/>
      <c r="N96" s="70"/>
      <c r="O96" s="70">
        <v>0</v>
      </c>
      <c r="P96" s="70">
        <v>0</v>
      </c>
      <c r="Q96" s="84">
        <f>SUM(J96:P96)</f>
        <v>0</v>
      </c>
      <c r="R96" s="70"/>
      <c r="S96" s="70"/>
      <c r="T96" s="70"/>
      <c r="U96" s="70"/>
      <c r="V96" s="70"/>
      <c r="W96" s="70"/>
      <c r="X96" s="70"/>
      <c r="Y96" s="84">
        <f>SUM(R96:X96)</f>
        <v>0</v>
      </c>
      <c r="Z96" s="70"/>
      <c r="AA96" s="70"/>
      <c r="AB96" s="70"/>
      <c r="AC96" s="70"/>
      <c r="AD96" s="70"/>
      <c r="AE96" s="70">
        <v>0</v>
      </c>
      <c r="AF96" s="70">
        <v>0</v>
      </c>
      <c r="AG96" s="84">
        <f>SUM(Z96:AF96)</f>
        <v>0</v>
      </c>
      <c r="AH96" s="70"/>
      <c r="AI96" s="70"/>
      <c r="AJ96" s="70"/>
      <c r="AK96" s="70"/>
      <c r="AL96" s="70"/>
      <c r="AM96" s="70"/>
      <c r="AN96" s="70"/>
      <c r="AO96" s="84">
        <f>SUM(AH96:AN96)</f>
        <v>0</v>
      </c>
      <c r="AP96" s="91">
        <f>SUM(Y96,Q96,I96,AG96,AO96)</f>
        <v>0</v>
      </c>
    </row>
    <row r="97" spans="1:42">
      <c r="A97" s="67" t="s">
        <v>12</v>
      </c>
      <c r="B97" s="69"/>
      <c r="C97" s="70"/>
      <c r="D97" s="70"/>
      <c r="E97" s="70"/>
      <c r="F97" s="70"/>
      <c r="G97" s="70"/>
      <c r="H97" s="70"/>
      <c r="I97" s="84">
        <f>SUM(B97:H97)</f>
        <v>0</v>
      </c>
      <c r="J97" s="70"/>
      <c r="K97" s="70"/>
      <c r="L97" s="70"/>
      <c r="M97" s="70"/>
      <c r="N97" s="70"/>
      <c r="O97" s="70"/>
      <c r="P97" s="70"/>
      <c r="Q97" s="84">
        <f>SUM(J97:P97)</f>
        <v>0</v>
      </c>
      <c r="R97" s="70"/>
      <c r="S97" s="70"/>
      <c r="T97" s="70"/>
      <c r="U97" s="70"/>
      <c r="V97" s="70"/>
      <c r="W97" s="70"/>
      <c r="X97" s="70"/>
      <c r="Y97" s="84">
        <f>SUM(R97:X97)</f>
        <v>0</v>
      </c>
      <c r="Z97" s="70"/>
      <c r="AA97" s="70"/>
      <c r="AB97" s="70"/>
      <c r="AC97" s="70"/>
      <c r="AD97" s="70"/>
      <c r="AE97" s="70"/>
      <c r="AF97" s="70"/>
      <c r="AG97" s="84">
        <f>SUM(Z97:AF97)</f>
        <v>0</v>
      </c>
      <c r="AH97" s="70"/>
      <c r="AI97" s="70"/>
      <c r="AJ97" s="70"/>
      <c r="AK97" s="70"/>
      <c r="AL97" s="70"/>
      <c r="AM97" s="70"/>
      <c r="AN97" s="70"/>
      <c r="AO97" s="84">
        <f>SUM(AH97:AN97)</f>
        <v>0</v>
      </c>
      <c r="AP97" s="91">
        <f t="shared" ref="AP97:AP98" si="67">SUM(Y97,Q97,I97,AG97,AO97)</f>
        <v>0</v>
      </c>
    </row>
    <row r="98" spans="1:42" ht="15.75" thickBot="1">
      <c r="A98" s="71" t="s">
        <v>13</v>
      </c>
      <c r="B98" s="70">
        <f>'P2'!B86</f>
        <v>0</v>
      </c>
      <c r="C98" s="70">
        <f>'P2'!C86</f>
        <v>0</v>
      </c>
      <c r="D98" s="70">
        <f>'P2'!D86</f>
        <v>0</v>
      </c>
      <c r="E98" s="70">
        <f>'P2'!E86</f>
        <v>0</v>
      </c>
      <c r="F98" s="70">
        <f>'P2'!F86</f>
        <v>0</v>
      </c>
      <c r="G98" s="70">
        <f>'P2'!G86</f>
        <v>0</v>
      </c>
      <c r="H98" s="70">
        <f>'P2'!H86</f>
        <v>0</v>
      </c>
      <c r="I98" s="84">
        <f>SUM(B98:H98)</f>
        <v>0</v>
      </c>
      <c r="J98" s="70">
        <f>'P2'!I86</f>
        <v>0</v>
      </c>
      <c r="K98" s="70">
        <f>'P2'!J86</f>
        <v>0</v>
      </c>
      <c r="L98" s="70">
        <f>'P2'!K86</f>
        <v>0</v>
      </c>
      <c r="M98" s="70">
        <v>0</v>
      </c>
      <c r="N98" s="70">
        <f>'P2'!M86</f>
        <v>0</v>
      </c>
      <c r="O98" s="70">
        <f>'P2'!N86</f>
        <v>0</v>
      </c>
      <c r="P98" s="70">
        <f>'P2'!O86</f>
        <v>0</v>
      </c>
      <c r="Q98" s="84">
        <f>SUM(J98:P98)</f>
        <v>0</v>
      </c>
      <c r="R98" s="70">
        <f>'P2'!P86</f>
        <v>0</v>
      </c>
      <c r="S98" s="70">
        <f>'P2'!Q86</f>
        <v>0</v>
      </c>
      <c r="T98" s="70">
        <f>'P2'!R86</f>
        <v>0</v>
      </c>
      <c r="U98" s="70">
        <f>'P2'!S86</f>
        <v>0</v>
      </c>
      <c r="V98" s="70">
        <f>'P2'!T86</f>
        <v>0</v>
      </c>
      <c r="W98" s="70">
        <f>'P2'!U86</f>
        <v>0</v>
      </c>
      <c r="X98" s="70">
        <f>'P2'!V86</f>
        <v>0</v>
      </c>
      <c r="Y98" s="84">
        <f>SUM(R98:X98)</f>
        <v>0</v>
      </c>
      <c r="Z98" s="70">
        <f>'P2'!W86</f>
        <v>0</v>
      </c>
      <c r="AA98" s="70">
        <f>'P2'!X86</f>
        <v>0</v>
      </c>
      <c r="AB98" s="70">
        <f>'P2'!Y86</f>
        <v>0</v>
      </c>
      <c r="AC98" s="70">
        <f>'P2'!Z86</f>
        <v>0</v>
      </c>
      <c r="AD98" s="70">
        <f>'P2'!AA86</f>
        <v>0</v>
      </c>
      <c r="AE98" s="70">
        <f>'P2'!AB86</f>
        <v>0</v>
      </c>
      <c r="AF98" s="70">
        <f>'P2'!AC86</f>
        <v>0</v>
      </c>
      <c r="AG98" s="84">
        <f>SUM(Z98:AF98)</f>
        <v>0</v>
      </c>
      <c r="AH98" s="70">
        <f>'P2'!AD86</f>
        <v>0</v>
      </c>
      <c r="AI98" s="70">
        <f>'P2'!AE86</f>
        <v>0</v>
      </c>
      <c r="AJ98" s="70">
        <f>'P2'!AF86</f>
        <v>0</v>
      </c>
      <c r="AK98" s="70">
        <f>'P2'!AG86</f>
        <v>0</v>
      </c>
      <c r="AL98" s="70">
        <f>'P2'!AH86</f>
        <v>0</v>
      </c>
      <c r="AM98" s="70">
        <f>'P2'!AI86</f>
        <v>0</v>
      </c>
      <c r="AN98" s="70">
        <f>'P2'!AJ86</f>
        <v>0</v>
      </c>
      <c r="AO98" s="84">
        <f>SUM(AH98:AN98)</f>
        <v>0</v>
      </c>
      <c r="AP98" s="91">
        <f t="shared" si="67"/>
        <v>0</v>
      </c>
    </row>
    <row r="99" spans="1:42" ht="15.75" thickBot="1">
      <c r="A99" s="61" t="s">
        <v>15</v>
      </c>
      <c r="B99" s="74" t="e">
        <f t="shared" ref="B99:I99" si="68">B98/B96</f>
        <v>#DIV/0!</v>
      </c>
      <c r="C99" s="74" t="e">
        <f t="shared" si="68"/>
        <v>#DIV/0!</v>
      </c>
      <c r="D99" s="74" t="e">
        <f t="shared" si="68"/>
        <v>#DIV/0!</v>
      </c>
      <c r="E99" s="74" t="e">
        <f t="shared" si="68"/>
        <v>#DIV/0!</v>
      </c>
      <c r="F99" s="74" t="e">
        <f t="shared" si="68"/>
        <v>#DIV/0!</v>
      </c>
      <c r="G99" s="74" t="e">
        <f t="shared" si="68"/>
        <v>#DIV/0!</v>
      </c>
      <c r="H99" s="74" t="e">
        <f t="shared" si="68"/>
        <v>#DIV/0!</v>
      </c>
      <c r="I99" s="73" t="e">
        <f t="shared" si="68"/>
        <v>#DIV/0!</v>
      </c>
      <c r="J99" s="74" t="e">
        <f t="shared" ref="J99:R99" si="69">J98/J96</f>
        <v>#DIV/0!</v>
      </c>
      <c r="K99" s="74" t="e">
        <f t="shared" si="69"/>
        <v>#DIV/0!</v>
      </c>
      <c r="L99" s="74" t="e">
        <f t="shared" si="69"/>
        <v>#DIV/0!</v>
      </c>
      <c r="M99" s="74" t="e">
        <f t="shared" si="69"/>
        <v>#DIV/0!</v>
      </c>
      <c r="N99" s="74" t="e">
        <f t="shared" si="69"/>
        <v>#DIV/0!</v>
      </c>
      <c r="O99" s="74" t="e">
        <f t="shared" si="69"/>
        <v>#DIV/0!</v>
      </c>
      <c r="P99" s="74" t="e">
        <f t="shared" si="69"/>
        <v>#DIV/0!</v>
      </c>
      <c r="Q99" s="73" t="e">
        <f t="shared" si="69"/>
        <v>#DIV/0!</v>
      </c>
      <c r="R99" s="74" t="e">
        <f t="shared" si="69"/>
        <v>#DIV/0!</v>
      </c>
      <c r="S99" s="74" t="e">
        <f t="shared" ref="S99:Y99" si="70">S98/S96</f>
        <v>#DIV/0!</v>
      </c>
      <c r="T99" s="74" t="e">
        <f t="shared" si="70"/>
        <v>#DIV/0!</v>
      </c>
      <c r="U99" s="74" t="e">
        <f t="shared" si="70"/>
        <v>#DIV/0!</v>
      </c>
      <c r="V99" s="74" t="e">
        <f t="shared" si="70"/>
        <v>#DIV/0!</v>
      </c>
      <c r="W99" s="74" t="e">
        <f t="shared" si="70"/>
        <v>#DIV/0!</v>
      </c>
      <c r="X99" s="74" t="e">
        <f t="shared" si="70"/>
        <v>#DIV/0!</v>
      </c>
      <c r="Y99" s="73" t="e">
        <f t="shared" si="70"/>
        <v>#DIV/0!</v>
      </c>
      <c r="Z99" s="74" t="e">
        <f t="shared" ref="Z99:AG99" si="71">Z98/Z96</f>
        <v>#DIV/0!</v>
      </c>
      <c r="AA99" s="74" t="e">
        <f t="shared" si="71"/>
        <v>#DIV/0!</v>
      </c>
      <c r="AB99" s="74" t="e">
        <f t="shared" si="71"/>
        <v>#DIV/0!</v>
      </c>
      <c r="AC99" s="74" t="e">
        <f t="shared" si="71"/>
        <v>#DIV/0!</v>
      </c>
      <c r="AD99" s="74" t="e">
        <f t="shared" si="71"/>
        <v>#DIV/0!</v>
      </c>
      <c r="AE99" s="74" t="e">
        <f t="shared" si="71"/>
        <v>#DIV/0!</v>
      </c>
      <c r="AF99" s="74" t="e">
        <f t="shared" si="71"/>
        <v>#DIV/0!</v>
      </c>
      <c r="AG99" s="73" t="e">
        <f t="shared" si="71"/>
        <v>#DIV/0!</v>
      </c>
      <c r="AH99" s="74" t="e">
        <f t="shared" ref="AH99:AP99" si="72">AH98/AH96</f>
        <v>#DIV/0!</v>
      </c>
      <c r="AI99" s="74" t="e">
        <f t="shared" si="72"/>
        <v>#DIV/0!</v>
      </c>
      <c r="AJ99" s="74" t="e">
        <f t="shared" si="72"/>
        <v>#DIV/0!</v>
      </c>
      <c r="AK99" s="74" t="e">
        <f t="shared" si="72"/>
        <v>#DIV/0!</v>
      </c>
      <c r="AL99" s="74" t="e">
        <f t="shared" si="72"/>
        <v>#DIV/0!</v>
      </c>
      <c r="AM99" s="74" t="e">
        <f t="shared" si="72"/>
        <v>#DIV/0!</v>
      </c>
      <c r="AN99" s="74" t="e">
        <f t="shared" si="72"/>
        <v>#DIV/0!</v>
      </c>
      <c r="AO99" s="73" t="e">
        <f t="shared" si="72"/>
        <v>#DIV/0!</v>
      </c>
      <c r="AP99" s="92" t="e">
        <f t="shared" si="72"/>
        <v>#DIV/0!</v>
      </c>
    </row>
    <row r="100" spans="1:42">
      <c r="B100" s="76"/>
      <c r="C100" s="76"/>
      <c r="D100" s="76"/>
      <c r="E100" s="76"/>
      <c r="F100" s="76"/>
      <c r="G100" s="85"/>
      <c r="H100" s="76"/>
      <c r="I100" s="75"/>
      <c r="J100" s="76"/>
      <c r="K100" s="76"/>
      <c r="L100" s="76"/>
      <c r="M100" s="76"/>
      <c r="N100" s="76"/>
      <c r="O100" s="76"/>
      <c r="P100" s="87"/>
      <c r="Q100" s="75"/>
      <c r="R100" s="88"/>
      <c r="S100" s="88"/>
      <c r="T100" s="88"/>
      <c r="U100" s="88"/>
      <c r="V100" s="88"/>
      <c r="W100" s="88"/>
      <c r="X100" s="88"/>
      <c r="Y100" s="75"/>
      <c r="Z100" s="87"/>
      <c r="AA100" s="76"/>
      <c r="AB100" s="76"/>
      <c r="AC100" s="76"/>
      <c r="AD100" s="76"/>
      <c r="AE100" s="76"/>
      <c r="AF100" s="76"/>
      <c r="AG100" s="75"/>
      <c r="AH100" s="76"/>
      <c r="AI100" s="87"/>
      <c r="AJ100" s="88"/>
      <c r="AK100" s="88"/>
      <c r="AL100" s="88"/>
      <c r="AM100" s="88"/>
      <c r="AN100" s="88"/>
      <c r="AO100" s="75"/>
      <c r="AP100" s="17"/>
    </row>
    <row r="101" spans="1:42" s="58" customFormat="1">
      <c r="A101" s="78" t="s">
        <v>16</v>
      </c>
      <c r="B101" s="79"/>
      <c r="C101" s="79"/>
      <c r="D101" s="79"/>
      <c r="E101" s="79"/>
      <c r="F101" s="79"/>
      <c r="G101" s="79"/>
      <c r="H101" s="79"/>
      <c r="I101" s="78"/>
      <c r="J101" s="79"/>
      <c r="K101" s="79"/>
      <c r="L101" s="79"/>
      <c r="M101" s="79"/>
      <c r="N101" s="79"/>
      <c r="O101" s="79"/>
      <c r="P101" s="86"/>
      <c r="Q101" s="78"/>
      <c r="R101" s="79"/>
      <c r="S101" s="79"/>
      <c r="T101" s="79"/>
      <c r="U101" s="79"/>
      <c r="V101" s="79"/>
      <c r="W101" s="79"/>
      <c r="X101" s="79"/>
      <c r="Y101" s="78"/>
      <c r="Z101" s="86"/>
      <c r="AA101" s="79"/>
      <c r="AB101" s="79"/>
      <c r="AC101" s="79"/>
      <c r="AD101" s="79"/>
      <c r="AE101" s="79"/>
      <c r="AF101" s="79"/>
      <c r="AG101" s="78"/>
      <c r="AH101" s="79"/>
      <c r="AI101" s="79"/>
      <c r="AJ101" s="79"/>
      <c r="AK101" s="79"/>
      <c r="AL101" s="79"/>
      <c r="AM101" s="79"/>
      <c r="AN101" s="79">
        <f>B101+C101+D101+E101+F101+G101+J101+K101+L101+M101+N101+O101+P101+R101+S101+T101+U101+V101+W101+X101+Z101+AA101+AB101+AC101+AD101+AE101+AF101+AH101+AI101+AJ101+AK101+AL101+AM101</f>
        <v>0</v>
      </c>
      <c r="AO101" s="93" t="s">
        <v>16</v>
      </c>
      <c r="AP101" s="18"/>
    </row>
    <row r="102" spans="1:42" s="58" customFormat="1">
      <c r="A102" s="80" t="s">
        <v>17</v>
      </c>
      <c r="B102" s="57"/>
      <c r="C102" s="81"/>
      <c r="D102" s="57"/>
      <c r="E102" s="57"/>
      <c r="F102" s="81"/>
      <c r="G102" s="81"/>
      <c r="H102" s="81"/>
      <c r="I102" s="80"/>
      <c r="J102" s="81"/>
      <c r="K102" s="81"/>
      <c r="L102" s="57"/>
      <c r="M102" s="57"/>
      <c r="N102" s="81"/>
      <c r="O102" s="81"/>
      <c r="P102" s="57"/>
      <c r="Q102" s="80"/>
      <c r="R102" s="57"/>
      <c r="S102" s="57"/>
      <c r="T102" s="57"/>
      <c r="U102" s="57"/>
      <c r="V102" s="57"/>
      <c r="W102" s="57"/>
      <c r="X102" s="57"/>
      <c r="Y102" s="80"/>
      <c r="Z102" s="57"/>
      <c r="AA102" s="57"/>
      <c r="AB102" s="57"/>
      <c r="AC102" s="57"/>
      <c r="AD102" s="57"/>
      <c r="AE102" s="57"/>
      <c r="AF102" s="57"/>
      <c r="AG102" s="80"/>
      <c r="AH102" s="57"/>
      <c r="AI102" s="57"/>
      <c r="AJ102" s="57"/>
      <c r="AK102" s="57"/>
      <c r="AL102" s="89"/>
      <c r="AM102" s="57"/>
      <c r="AN102" s="57">
        <f>B102+C102+D102+E102+F102+G102+H102+J102+K102+L102+M102+N102+O102+P102+R102+S102+T102+U102+V102+W102+X102+Z102+AA102+AB102+AC102+AD102+AE102+AF102+AH102+AI102+AJ102+AK102+AL102+AM102</f>
        <v>0</v>
      </c>
      <c r="AO102" s="94" t="s">
        <v>17</v>
      </c>
      <c r="AP102" s="95"/>
    </row>
    <row r="103" spans="1:42" ht="15.75" thickBot="1">
      <c r="A103" s="48" t="s">
        <v>29</v>
      </c>
      <c r="B103" s="60" t="s">
        <v>3</v>
      </c>
      <c r="C103" s="60" t="s">
        <v>4</v>
      </c>
      <c r="D103" s="60" t="s">
        <v>4</v>
      </c>
      <c r="E103" s="60" t="s">
        <v>5</v>
      </c>
      <c r="F103" s="60" t="s">
        <v>6</v>
      </c>
      <c r="G103" s="60" t="s">
        <v>7</v>
      </c>
      <c r="H103" s="60" t="s">
        <v>2</v>
      </c>
      <c r="I103" s="60"/>
      <c r="J103" s="60" t="s">
        <v>3</v>
      </c>
      <c r="K103" s="60" t="s">
        <v>4</v>
      </c>
      <c r="L103" s="60" t="s">
        <v>4</v>
      </c>
      <c r="M103" s="60" t="s">
        <v>5</v>
      </c>
      <c r="N103" s="60" t="s">
        <v>6</v>
      </c>
      <c r="O103" s="60" t="s">
        <v>7</v>
      </c>
      <c r="P103" s="60" t="s">
        <v>2</v>
      </c>
      <c r="Q103" s="60"/>
      <c r="R103" s="60" t="s">
        <v>3</v>
      </c>
      <c r="S103" s="60" t="s">
        <v>4</v>
      </c>
      <c r="T103" s="60" t="s">
        <v>4</v>
      </c>
      <c r="U103" s="60" t="s">
        <v>5</v>
      </c>
      <c r="V103" s="60" t="s">
        <v>6</v>
      </c>
      <c r="W103" s="60" t="s">
        <v>7</v>
      </c>
      <c r="X103" s="60" t="s">
        <v>2</v>
      </c>
      <c r="Y103" s="60"/>
      <c r="Z103" s="60" t="s">
        <v>3</v>
      </c>
      <c r="AA103" s="60" t="s">
        <v>4</v>
      </c>
      <c r="AB103" s="60" t="s">
        <v>4</v>
      </c>
      <c r="AC103" s="60" t="s">
        <v>5</v>
      </c>
      <c r="AD103" s="60" t="s">
        <v>6</v>
      </c>
      <c r="AE103" s="60" t="s">
        <v>7</v>
      </c>
      <c r="AF103" s="60" t="s">
        <v>2</v>
      </c>
      <c r="AG103" s="60"/>
      <c r="AH103" s="60" t="s">
        <v>3</v>
      </c>
      <c r="AI103" s="60" t="s">
        <v>4</v>
      </c>
      <c r="AJ103" s="60" t="s">
        <v>4</v>
      </c>
      <c r="AK103" s="60" t="s">
        <v>5</v>
      </c>
      <c r="AL103" s="60" t="s">
        <v>6</v>
      </c>
      <c r="AM103" s="60" t="s">
        <v>7</v>
      </c>
      <c r="AN103" s="60" t="s">
        <v>2</v>
      </c>
      <c r="AO103" s="48"/>
      <c r="AP103" s="58"/>
    </row>
    <row r="104" spans="1:42" ht="15.75" thickBot="1">
      <c r="A104" s="61" t="s">
        <v>8</v>
      </c>
      <c r="B104" s="65"/>
      <c r="C104" s="65"/>
      <c r="D104" s="66"/>
      <c r="E104" s="66">
        <v>44896</v>
      </c>
      <c r="F104" s="66">
        <v>44897</v>
      </c>
      <c r="G104" s="66">
        <v>44898</v>
      </c>
      <c r="H104" s="66">
        <v>44899</v>
      </c>
      <c r="I104" s="63" t="s">
        <v>9</v>
      </c>
      <c r="J104" s="66">
        <v>44900</v>
      </c>
      <c r="K104" s="66">
        <v>44901</v>
      </c>
      <c r="L104" s="66">
        <v>44902</v>
      </c>
      <c r="M104" s="66">
        <v>44903</v>
      </c>
      <c r="N104" s="66">
        <v>44904</v>
      </c>
      <c r="O104" s="66">
        <v>44905</v>
      </c>
      <c r="P104" s="66">
        <v>44906</v>
      </c>
      <c r="Q104" s="63" t="s">
        <v>9</v>
      </c>
      <c r="R104" s="66">
        <v>44907</v>
      </c>
      <c r="S104" s="66">
        <v>44908</v>
      </c>
      <c r="T104" s="66">
        <v>44909</v>
      </c>
      <c r="U104" s="66">
        <v>44910</v>
      </c>
      <c r="V104" s="66">
        <v>44911</v>
      </c>
      <c r="W104" s="66">
        <v>44912</v>
      </c>
      <c r="X104" s="66">
        <v>44913</v>
      </c>
      <c r="Y104" s="63" t="s">
        <v>9</v>
      </c>
      <c r="Z104" s="66">
        <v>44914</v>
      </c>
      <c r="AA104" s="66">
        <v>44915</v>
      </c>
      <c r="AB104" s="66">
        <v>44916</v>
      </c>
      <c r="AC104" s="66">
        <v>44917</v>
      </c>
      <c r="AD104" s="66">
        <v>44918</v>
      </c>
      <c r="AE104" s="66">
        <v>44919</v>
      </c>
      <c r="AF104" s="66">
        <v>44920</v>
      </c>
      <c r="AG104" s="63" t="s">
        <v>9</v>
      </c>
      <c r="AH104" s="66">
        <v>44921</v>
      </c>
      <c r="AI104" s="66">
        <v>44922</v>
      </c>
      <c r="AJ104" s="66">
        <v>44923</v>
      </c>
      <c r="AK104" s="66">
        <v>44924</v>
      </c>
      <c r="AL104" s="66">
        <v>44925</v>
      </c>
      <c r="AM104" s="66">
        <v>44926</v>
      </c>
      <c r="AN104" s="66">
        <v>44927</v>
      </c>
      <c r="AO104" s="63" t="s">
        <v>9</v>
      </c>
      <c r="AP104" s="90" t="s">
        <v>10</v>
      </c>
    </row>
    <row r="105" spans="1:42">
      <c r="A105" s="67" t="s">
        <v>11</v>
      </c>
      <c r="B105" s="69"/>
      <c r="C105" s="70"/>
      <c r="D105" s="70"/>
      <c r="E105" s="70"/>
      <c r="F105" s="70"/>
      <c r="G105" s="70"/>
      <c r="H105" s="70"/>
      <c r="I105" s="84">
        <f>SUM(B105:H105)</f>
        <v>0</v>
      </c>
      <c r="J105" s="70"/>
      <c r="K105" s="70"/>
      <c r="L105" s="70"/>
      <c r="M105" s="70"/>
      <c r="N105" s="70"/>
      <c r="O105" s="70"/>
      <c r="P105" s="70"/>
      <c r="Q105" s="84">
        <f>SUM(J105:P105)</f>
        <v>0</v>
      </c>
      <c r="R105" s="70"/>
      <c r="S105" s="70"/>
      <c r="T105" s="70"/>
      <c r="U105" s="70"/>
      <c r="V105" s="70"/>
      <c r="W105" s="70"/>
      <c r="X105" s="70"/>
      <c r="Y105" s="84">
        <f>SUM(R105:X105)</f>
        <v>0</v>
      </c>
      <c r="Z105" s="70"/>
      <c r="AA105" s="70"/>
      <c r="AB105" s="70"/>
      <c r="AC105" s="70"/>
      <c r="AD105" s="70"/>
      <c r="AE105" s="70"/>
      <c r="AF105" s="70"/>
      <c r="AG105" s="84">
        <f>SUM(Z105:AF105)</f>
        <v>0</v>
      </c>
      <c r="AH105" s="70"/>
      <c r="AI105" s="70"/>
      <c r="AJ105" s="70"/>
      <c r="AK105" s="70"/>
      <c r="AL105" s="70"/>
      <c r="AM105" s="70"/>
      <c r="AN105" s="70"/>
      <c r="AO105" s="84">
        <f>SUM(AH105:AN105)</f>
        <v>0</v>
      </c>
      <c r="AP105" s="91">
        <f>SUM(Y105,Q105,I105,AG105,AO105)</f>
        <v>0</v>
      </c>
    </row>
    <row r="106" spans="1:42">
      <c r="A106" s="67" t="s">
        <v>12</v>
      </c>
      <c r="B106" s="69"/>
      <c r="C106" s="70"/>
      <c r="D106" s="70"/>
      <c r="E106" s="70"/>
      <c r="F106" s="70"/>
      <c r="G106" s="70"/>
      <c r="H106" s="70"/>
      <c r="I106" s="84">
        <f>SUM(B106:H106)</f>
        <v>0</v>
      </c>
      <c r="J106" s="70"/>
      <c r="K106" s="70"/>
      <c r="L106" s="70"/>
      <c r="M106" s="70"/>
      <c r="N106" s="70"/>
      <c r="O106" s="70"/>
      <c r="P106" s="70"/>
      <c r="Q106" s="84">
        <f>SUM(J106:P106)</f>
        <v>0</v>
      </c>
      <c r="R106" s="70"/>
      <c r="S106" s="70"/>
      <c r="T106" s="70"/>
      <c r="U106" s="70"/>
      <c r="V106" s="70"/>
      <c r="W106" s="70"/>
      <c r="X106" s="70"/>
      <c r="Y106" s="84">
        <f>SUM(R106:X106)</f>
        <v>0</v>
      </c>
      <c r="Z106" s="70"/>
      <c r="AA106" s="70"/>
      <c r="AB106" s="70"/>
      <c r="AC106" s="70"/>
      <c r="AD106" s="70"/>
      <c r="AE106" s="70"/>
      <c r="AF106" s="70"/>
      <c r="AG106" s="84">
        <f>SUM(Z106:AF106)</f>
        <v>0</v>
      </c>
      <c r="AH106" s="70"/>
      <c r="AI106" s="70"/>
      <c r="AJ106" s="70"/>
      <c r="AK106" s="70"/>
      <c r="AL106" s="70"/>
      <c r="AM106" s="70"/>
      <c r="AN106" s="70"/>
      <c r="AO106" s="84">
        <f>SUM(AH106:AN106)</f>
        <v>0</v>
      </c>
      <c r="AP106" s="91">
        <f t="shared" ref="AP106:AP107" si="73">SUM(Y106,Q106,I106,AG106,AO106)</f>
        <v>0</v>
      </c>
    </row>
    <row r="107" spans="1:42" ht="15.75" thickBot="1">
      <c r="A107" s="71" t="s">
        <v>13</v>
      </c>
      <c r="B107" s="70"/>
      <c r="C107" s="70"/>
      <c r="D107" s="70">
        <f>'P2'!B94</f>
        <v>0</v>
      </c>
      <c r="E107" s="70">
        <f>'P2'!C94</f>
        <v>0</v>
      </c>
      <c r="F107" s="70">
        <f>'P2'!D94</f>
        <v>0</v>
      </c>
      <c r="G107" s="70">
        <f>'P2'!E94</f>
        <v>0</v>
      </c>
      <c r="H107" s="70">
        <f>'P2'!F94</f>
        <v>0</v>
      </c>
      <c r="I107" s="84">
        <f>SUM(B107:H107)</f>
        <v>0</v>
      </c>
      <c r="J107" s="70">
        <f>'P2'!G94</f>
        <v>0</v>
      </c>
      <c r="K107" s="70">
        <f>'P2'!H94</f>
        <v>0</v>
      </c>
      <c r="L107" s="70">
        <f>'P2'!I94</f>
        <v>0</v>
      </c>
      <c r="M107" s="70">
        <f>'P2'!J94</f>
        <v>0</v>
      </c>
      <c r="N107" s="70">
        <f>'P2'!K94</f>
        <v>0</v>
      </c>
      <c r="O107" s="70">
        <f>'P2'!L94</f>
        <v>0</v>
      </c>
      <c r="P107" s="70">
        <f>'P2'!M94</f>
        <v>0</v>
      </c>
      <c r="Q107" s="84">
        <f>SUM(J107:P107)</f>
        <v>0</v>
      </c>
      <c r="R107" s="70">
        <f>'P2'!N94</f>
        <v>0</v>
      </c>
      <c r="S107" s="70">
        <f>'P2'!O94</f>
        <v>0</v>
      </c>
      <c r="T107" s="70">
        <f>'P2'!P94</f>
        <v>0</v>
      </c>
      <c r="U107" s="70">
        <f>'P2'!Q94</f>
        <v>0</v>
      </c>
      <c r="V107" s="70">
        <f>'P2'!R94</f>
        <v>0</v>
      </c>
      <c r="W107" s="70">
        <f>'P2'!S94</f>
        <v>0</v>
      </c>
      <c r="X107" s="70">
        <f>'P2'!T94</f>
        <v>0</v>
      </c>
      <c r="Y107" s="84">
        <f>SUM(R107:X107)</f>
        <v>0</v>
      </c>
      <c r="Z107" s="70">
        <f>'P2'!U94</f>
        <v>0</v>
      </c>
      <c r="AA107" s="70">
        <f>'P2'!V94</f>
        <v>0</v>
      </c>
      <c r="AB107" s="70">
        <f>'P2'!W94</f>
        <v>0</v>
      </c>
      <c r="AC107" s="70">
        <f>'P2'!X94</f>
        <v>0</v>
      </c>
      <c r="AD107" s="70">
        <f>'P2'!Y94</f>
        <v>0</v>
      </c>
      <c r="AE107" s="70">
        <f>'P2'!Z94</f>
        <v>0</v>
      </c>
      <c r="AF107" s="70">
        <f>'P2'!AA94</f>
        <v>0</v>
      </c>
      <c r="AG107" s="84">
        <f>SUM(Z107:AF107)</f>
        <v>0</v>
      </c>
      <c r="AH107" s="70">
        <f>'P2'!AB94</f>
        <v>0</v>
      </c>
      <c r="AI107" s="70">
        <f>'P2'!AC94</f>
        <v>0</v>
      </c>
      <c r="AJ107" s="70">
        <f>'P2'!AD94</f>
        <v>0</v>
      </c>
      <c r="AK107" s="70">
        <f>'P2'!AE94</f>
        <v>0</v>
      </c>
      <c r="AL107" s="70">
        <f>'P2'!AF94</f>
        <v>0</v>
      </c>
      <c r="AM107" s="70">
        <f>'P2'!AG94</f>
        <v>0</v>
      </c>
      <c r="AN107" s="70">
        <f>'P2'!AH94</f>
        <v>0</v>
      </c>
      <c r="AO107" s="84">
        <f>SUM(AH107:AN107)</f>
        <v>0</v>
      </c>
      <c r="AP107" s="91">
        <f t="shared" si="73"/>
        <v>0</v>
      </c>
    </row>
    <row r="108" spans="1:42" ht="15.75" thickBot="1">
      <c r="A108" s="61" t="s">
        <v>15</v>
      </c>
      <c r="B108" s="74" t="e">
        <f t="shared" ref="B108:I108" si="74">B107/B105</f>
        <v>#DIV/0!</v>
      </c>
      <c r="C108" s="74" t="e">
        <f t="shared" si="74"/>
        <v>#DIV/0!</v>
      </c>
      <c r="D108" s="74" t="e">
        <f t="shared" si="74"/>
        <v>#DIV/0!</v>
      </c>
      <c r="E108" s="74" t="e">
        <f t="shared" si="74"/>
        <v>#DIV/0!</v>
      </c>
      <c r="F108" s="74" t="e">
        <f t="shared" si="74"/>
        <v>#DIV/0!</v>
      </c>
      <c r="G108" s="74" t="e">
        <f t="shared" si="74"/>
        <v>#DIV/0!</v>
      </c>
      <c r="H108" s="74" t="e">
        <f t="shared" si="74"/>
        <v>#DIV/0!</v>
      </c>
      <c r="I108" s="73" t="e">
        <f t="shared" si="74"/>
        <v>#DIV/0!</v>
      </c>
      <c r="J108" s="74" t="e">
        <f t="shared" ref="J108:R108" si="75">J107/J105</f>
        <v>#DIV/0!</v>
      </c>
      <c r="K108" s="74" t="e">
        <f t="shared" si="75"/>
        <v>#DIV/0!</v>
      </c>
      <c r="L108" s="74" t="e">
        <f t="shared" si="75"/>
        <v>#DIV/0!</v>
      </c>
      <c r="M108" s="74" t="e">
        <f t="shared" si="75"/>
        <v>#DIV/0!</v>
      </c>
      <c r="N108" s="74" t="e">
        <f t="shared" si="75"/>
        <v>#DIV/0!</v>
      </c>
      <c r="O108" s="74" t="e">
        <f t="shared" si="75"/>
        <v>#DIV/0!</v>
      </c>
      <c r="P108" s="74" t="e">
        <f t="shared" si="75"/>
        <v>#DIV/0!</v>
      </c>
      <c r="Q108" s="73" t="e">
        <f t="shared" si="75"/>
        <v>#DIV/0!</v>
      </c>
      <c r="R108" s="74" t="e">
        <f t="shared" si="75"/>
        <v>#DIV/0!</v>
      </c>
      <c r="S108" s="74" t="e">
        <f t="shared" ref="S108:Y108" si="76">S107/S105</f>
        <v>#DIV/0!</v>
      </c>
      <c r="T108" s="74" t="e">
        <f t="shared" si="76"/>
        <v>#DIV/0!</v>
      </c>
      <c r="U108" s="74" t="e">
        <f t="shared" si="76"/>
        <v>#DIV/0!</v>
      </c>
      <c r="V108" s="74" t="e">
        <f t="shared" si="76"/>
        <v>#DIV/0!</v>
      </c>
      <c r="W108" s="74" t="e">
        <f t="shared" si="76"/>
        <v>#DIV/0!</v>
      </c>
      <c r="X108" s="74" t="e">
        <f t="shared" si="76"/>
        <v>#DIV/0!</v>
      </c>
      <c r="Y108" s="73" t="e">
        <f t="shared" si="76"/>
        <v>#DIV/0!</v>
      </c>
      <c r="Z108" s="74" t="e">
        <f t="shared" ref="Z108:AG108" si="77">Z107/Z105</f>
        <v>#DIV/0!</v>
      </c>
      <c r="AA108" s="74" t="e">
        <f t="shared" si="77"/>
        <v>#DIV/0!</v>
      </c>
      <c r="AB108" s="74" t="e">
        <f t="shared" si="77"/>
        <v>#DIV/0!</v>
      </c>
      <c r="AC108" s="74" t="e">
        <f t="shared" si="77"/>
        <v>#DIV/0!</v>
      </c>
      <c r="AD108" s="74" t="e">
        <f t="shared" si="77"/>
        <v>#DIV/0!</v>
      </c>
      <c r="AE108" s="74" t="e">
        <f t="shared" si="77"/>
        <v>#DIV/0!</v>
      </c>
      <c r="AF108" s="74" t="e">
        <f t="shared" si="77"/>
        <v>#DIV/0!</v>
      </c>
      <c r="AG108" s="73" t="e">
        <f t="shared" si="77"/>
        <v>#DIV/0!</v>
      </c>
      <c r="AH108" s="74" t="e">
        <f t="shared" ref="AH108:AP108" si="78">AH107/AH105</f>
        <v>#DIV/0!</v>
      </c>
      <c r="AI108" s="74" t="e">
        <f t="shared" si="78"/>
        <v>#DIV/0!</v>
      </c>
      <c r="AJ108" s="74" t="e">
        <f t="shared" si="78"/>
        <v>#DIV/0!</v>
      </c>
      <c r="AK108" s="74" t="e">
        <f t="shared" si="78"/>
        <v>#DIV/0!</v>
      </c>
      <c r="AL108" s="74" t="e">
        <f t="shared" si="78"/>
        <v>#DIV/0!</v>
      </c>
      <c r="AM108" s="74" t="e">
        <f t="shared" si="78"/>
        <v>#DIV/0!</v>
      </c>
      <c r="AN108" s="74" t="e">
        <f t="shared" si="78"/>
        <v>#DIV/0!</v>
      </c>
      <c r="AO108" s="73" t="e">
        <f t="shared" si="78"/>
        <v>#DIV/0!</v>
      </c>
      <c r="AP108" s="92" t="e">
        <f t="shared" si="78"/>
        <v>#DIV/0!</v>
      </c>
    </row>
    <row r="109" spans="1:42">
      <c r="B109" s="76"/>
      <c r="C109" s="76"/>
      <c r="D109" s="76"/>
      <c r="E109" s="76"/>
      <c r="F109" s="76"/>
      <c r="G109" s="85"/>
      <c r="H109" s="76"/>
      <c r="I109" s="75"/>
      <c r="J109" s="76"/>
      <c r="K109" s="76"/>
      <c r="L109" s="76"/>
      <c r="M109" s="76"/>
      <c r="N109" s="76"/>
      <c r="O109" s="76"/>
      <c r="P109" s="87"/>
      <c r="Q109" s="75"/>
      <c r="R109" s="88"/>
      <c r="S109" s="88"/>
      <c r="T109" s="88"/>
      <c r="U109" s="88"/>
      <c r="V109" s="88"/>
      <c r="W109" s="88"/>
      <c r="X109" s="88"/>
      <c r="Y109" s="75"/>
      <c r="Z109" s="87"/>
      <c r="AA109" s="76"/>
      <c r="AB109" s="76"/>
      <c r="AC109" s="76"/>
      <c r="AD109" s="76"/>
      <c r="AE109" s="76"/>
      <c r="AF109" s="76"/>
      <c r="AG109" s="75"/>
      <c r="AH109" s="76"/>
      <c r="AI109" s="87"/>
      <c r="AJ109" s="88"/>
      <c r="AK109" s="88"/>
      <c r="AL109" s="88"/>
      <c r="AM109" s="88"/>
      <c r="AN109" s="88"/>
      <c r="AO109" s="75"/>
      <c r="AP109" s="17"/>
    </row>
    <row r="110" spans="1:42">
      <c r="A110" s="78" t="s">
        <v>16</v>
      </c>
      <c r="B110" s="79"/>
      <c r="C110" s="79"/>
      <c r="D110" s="79"/>
      <c r="E110" s="79"/>
      <c r="F110" s="79"/>
      <c r="G110" s="86"/>
      <c r="H110" s="79"/>
      <c r="I110" s="78"/>
      <c r="J110" s="79"/>
      <c r="K110" s="79"/>
      <c r="L110" s="79"/>
      <c r="M110" s="79"/>
      <c r="N110" s="79"/>
      <c r="O110" s="79"/>
      <c r="P110" s="86"/>
      <c r="Q110" s="78"/>
      <c r="R110" s="79"/>
      <c r="S110" s="79"/>
      <c r="T110" s="79"/>
      <c r="U110" s="79"/>
      <c r="V110" s="79"/>
      <c r="W110" s="79"/>
      <c r="X110" s="79"/>
      <c r="Y110" s="78"/>
      <c r="Z110" s="79"/>
      <c r="AA110" s="79"/>
      <c r="AB110" s="79"/>
      <c r="AC110" s="79"/>
      <c r="AD110" s="79"/>
      <c r="AE110" s="79"/>
      <c r="AF110" s="79"/>
      <c r="AG110" s="78"/>
      <c r="AH110" s="79"/>
      <c r="AI110" s="86"/>
      <c r="AJ110" s="79"/>
      <c r="AK110" s="79"/>
      <c r="AL110" s="79"/>
      <c r="AM110" s="79"/>
      <c r="AN110" s="79">
        <f>SUM(D110:H110,J110:P110,R110:X110,Z110:AF110,AH110:AL110)</f>
        <v>0</v>
      </c>
      <c r="AO110" s="93" t="s">
        <v>16</v>
      </c>
      <c r="AP110" s="18"/>
    </row>
    <row r="111" spans="1:42">
      <c r="A111" s="80" t="s">
        <v>17</v>
      </c>
      <c r="B111" s="57"/>
      <c r="C111" s="81"/>
      <c r="D111" s="57"/>
      <c r="E111" s="57"/>
      <c r="F111" s="81"/>
      <c r="G111" s="81"/>
      <c r="H111" s="81"/>
      <c r="I111" s="80"/>
      <c r="J111" s="81"/>
      <c r="K111" s="81"/>
      <c r="L111" s="57"/>
      <c r="M111" s="57"/>
      <c r="N111" s="81"/>
      <c r="O111" s="81"/>
      <c r="P111" s="57"/>
      <c r="Q111" s="80"/>
      <c r="R111" s="57"/>
      <c r="S111" s="57"/>
      <c r="T111" s="57"/>
      <c r="U111" s="57"/>
      <c r="V111" s="57"/>
      <c r="W111" s="57"/>
      <c r="X111" s="57"/>
      <c r="Y111" s="80"/>
      <c r="Z111" s="57"/>
      <c r="AA111" s="57"/>
      <c r="AB111" s="57"/>
      <c r="AC111" s="57"/>
      <c r="AD111" s="57"/>
      <c r="AE111" s="57"/>
      <c r="AF111" s="57"/>
      <c r="AG111" s="80"/>
      <c r="AH111" s="57"/>
      <c r="AI111" s="57"/>
      <c r="AJ111" s="57"/>
      <c r="AK111" s="57"/>
      <c r="AL111" s="89"/>
      <c r="AM111" s="57"/>
      <c r="AN111" s="57">
        <f>SUM(D111:H111,J111:P111,R111:X111,Z111:AF111,AH111:AL111)</f>
        <v>0</v>
      </c>
      <c r="AO111" s="94" t="s">
        <v>17</v>
      </c>
      <c r="AP111" s="95"/>
    </row>
  </sheetData>
  <pageMargins left="0.69930555555555596" right="0.69930555555555596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P29"/>
  <sheetViews>
    <sheetView zoomScale="80" zoomScaleNormal="80" workbookViewId="0">
      <selection activeCell="C13" sqref="C13"/>
    </sheetView>
  </sheetViews>
  <sheetFormatPr defaultColWidth="9.140625" defaultRowHeight="15"/>
  <cols>
    <col min="1" max="1" width="21.85546875" customWidth="1"/>
    <col min="2" max="2" width="11.28515625" customWidth="1"/>
    <col min="3" max="3" width="13.42578125" customWidth="1"/>
    <col min="4" max="11" width="11.28515625" customWidth="1"/>
    <col min="12" max="12" width="11.5703125" customWidth="1"/>
    <col min="13" max="13" width="11.28515625" customWidth="1"/>
    <col min="14" max="14" width="12.28515625" customWidth="1"/>
    <col min="16" max="16" width="11.28515625" bestFit="1" customWidth="1"/>
  </cols>
  <sheetData>
    <row r="1" spans="1:16" ht="18.75">
      <c r="A1" s="27" t="s">
        <v>105</v>
      </c>
    </row>
    <row r="2" spans="1:16">
      <c r="B2" s="165"/>
      <c r="C2" s="165"/>
      <c r="K2" s="48" t="s">
        <v>52</v>
      </c>
      <c r="L2" s="182">
        <f ca="1">NOW()</f>
        <v>44746.434776273149</v>
      </c>
      <c r="M2" s="182"/>
    </row>
    <row r="3" spans="1:16">
      <c r="A3" s="28" t="s">
        <v>0</v>
      </c>
    </row>
    <row r="4" spans="1:16">
      <c r="A4" s="29" t="s">
        <v>53</v>
      </c>
      <c r="B4" s="30" t="s">
        <v>54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1" t="s">
        <v>60</v>
      </c>
      <c r="I4" s="31" t="s">
        <v>61</v>
      </c>
      <c r="J4" s="31" t="s">
        <v>62</v>
      </c>
      <c r="K4" s="31" t="s">
        <v>63</v>
      </c>
      <c r="L4" s="31" t="s">
        <v>64</v>
      </c>
      <c r="M4" s="31" t="s">
        <v>65</v>
      </c>
      <c r="N4" s="49" t="s">
        <v>10</v>
      </c>
    </row>
    <row r="5" spans="1:16">
      <c r="A5" s="32" t="s">
        <v>66</v>
      </c>
      <c r="B5" s="33">
        <f>'PLANT 1'!$AQ$6+'PLANT 1'!$AQ$7</f>
        <v>1767200</v>
      </c>
      <c r="C5" s="34">
        <f>'PLANT 1'!$AQ$15+'PLANT 1'!$AQ$16</f>
        <v>2343333</v>
      </c>
      <c r="D5" s="34">
        <f>'PLANT 1'!$AQ$24+'PLANT 1'!AQ25</f>
        <v>2864353</v>
      </c>
      <c r="E5" s="34">
        <f>'PLANT 1'!$AQ$33+'PLANT 1'!AQ34</f>
        <v>2705695</v>
      </c>
      <c r="F5" s="34">
        <f>'PLANT 1'!$AR$42+'PLANT 1'!AR43</f>
        <v>2881569</v>
      </c>
      <c r="G5" s="34">
        <f>'PLANT 1'!$AQ$51+'PLANT 1'!AQ52</f>
        <v>523801.69</v>
      </c>
      <c r="H5" s="34">
        <f>'PLANT 1'!$AQ$60</f>
        <v>0</v>
      </c>
      <c r="I5" s="34">
        <f>'PLANT 1'!$AQ$69</f>
        <v>0</v>
      </c>
      <c r="J5" s="34">
        <f>'PLANT 1'!$AQ$78</f>
        <v>0</v>
      </c>
      <c r="K5" s="34">
        <f>'PLANT 1'!$AR$87</f>
        <v>0</v>
      </c>
      <c r="L5" s="34">
        <f>'PLANT 1'!$AQ$96</f>
        <v>0</v>
      </c>
      <c r="M5" s="34">
        <f>'PLANT 1'!$AQ$105</f>
        <v>0</v>
      </c>
      <c r="N5" s="50">
        <f>SUM(B5:M5)</f>
        <v>13085951.689999999</v>
      </c>
    </row>
    <row r="6" spans="1:16">
      <c r="A6" s="35" t="s">
        <v>67</v>
      </c>
      <c r="B6" s="36">
        <f>'PLANT 1'!$AQ$8</f>
        <v>138951.5</v>
      </c>
      <c r="C6" s="37">
        <f>'PLANT 1'!$AQ$17</f>
        <v>0</v>
      </c>
      <c r="D6" s="37">
        <f>'PLANT 1'!$AQ$26</f>
        <v>0</v>
      </c>
      <c r="E6" s="37">
        <f>'PLANT 1'!$AQ$35</f>
        <v>-40170</v>
      </c>
      <c r="F6" s="37">
        <f>'PLANT 1'!$AR$44</f>
        <v>442382</v>
      </c>
      <c r="G6" s="37">
        <f>'PLANT 1'!$AQ$53</f>
        <v>0</v>
      </c>
      <c r="H6" s="37">
        <f>'PLANT 1'!$AQ$62</f>
        <v>0</v>
      </c>
      <c r="I6" s="37">
        <f>'PLANT 1'!$AQ$71</f>
        <v>0</v>
      </c>
      <c r="J6" s="37">
        <f>'PLANT 1'!$AQ$80</f>
        <v>0</v>
      </c>
      <c r="K6" s="37">
        <f>'PLANT 1'!$AR$89</f>
        <v>0</v>
      </c>
      <c r="L6" s="37">
        <f>'PLANT 1'!$AQ$98</f>
        <v>0</v>
      </c>
      <c r="M6" s="37">
        <f>'PLANT 1'!$AQ$107</f>
        <v>0</v>
      </c>
      <c r="N6" s="51">
        <f>SUM(B6:M6)</f>
        <v>541163.5</v>
      </c>
    </row>
    <row r="7" spans="1:16">
      <c r="A7" s="38" t="s">
        <v>15</v>
      </c>
      <c r="B7" s="39">
        <f>B6/B5</f>
        <v>7.8628055681303752E-2</v>
      </c>
      <c r="C7" s="40">
        <f t="shared" ref="C7:M7" si="0">C6/C5</f>
        <v>0</v>
      </c>
      <c r="D7" s="40">
        <f t="shared" si="0"/>
        <v>0</v>
      </c>
      <c r="E7" s="40">
        <f t="shared" si="0"/>
        <v>-1.4846462738778762E-2</v>
      </c>
      <c r="F7" s="40">
        <f t="shared" si="0"/>
        <v>0.1535212240276044</v>
      </c>
      <c r="G7" s="40">
        <f t="shared" si="0"/>
        <v>0</v>
      </c>
      <c r="H7" s="40" t="e">
        <f t="shared" si="0"/>
        <v>#DIV/0!</v>
      </c>
      <c r="I7" s="40" t="e">
        <f t="shared" si="0"/>
        <v>#DIV/0!</v>
      </c>
      <c r="J7" s="40" t="e">
        <f t="shared" si="0"/>
        <v>#DIV/0!</v>
      </c>
      <c r="K7" s="40" t="e">
        <f t="shared" si="0"/>
        <v>#DIV/0!</v>
      </c>
      <c r="L7" s="40" t="e">
        <f t="shared" si="0"/>
        <v>#DIV/0!</v>
      </c>
      <c r="M7" s="40" t="e">
        <f t="shared" si="0"/>
        <v>#DIV/0!</v>
      </c>
      <c r="N7" s="52">
        <f>N6/N5</f>
        <v>4.1354539036969347E-2</v>
      </c>
    </row>
    <row r="8" spans="1:16">
      <c r="A8" s="28" t="s">
        <v>30</v>
      </c>
    </row>
    <row r="9" spans="1:16">
      <c r="A9" s="41" t="s">
        <v>66</v>
      </c>
      <c r="B9" s="33">
        <f>'PLANT 2'!$AR$6</f>
        <v>267131.44856000005</v>
      </c>
      <c r="C9" s="34">
        <f>'PLANT 2'!$AQ$15</f>
        <v>165814.6876943</v>
      </c>
      <c r="D9" s="34">
        <f>'PLANT 2'!$AQ$24</f>
        <v>234075.35492399998</v>
      </c>
      <c r="E9" s="34">
        <f>'PLANT 2'!$AQ$33</f>
        <v>227401.932742</v>
      </c>
      <c r="F9" s="34">
        <f>'PLANT 2'!$AQ$42</f>
        <v>205335.0935134</v>
      </c>
      <c r="G9" s="34">
        <f>'PLANT 2'!$AQ$51</f>
        <v>227087.03563519998</v>
      </c>
      <c r="H9" s="34">
        <f>'PLANT 2'!$AQ$60</f>
        <v>17447.174499000001</v>
      </c>
      <c r="I9" s="34">
        <f>'PLANT 2'!$AQ$69</f>
        <v>0</v>
      </c>
      <c r="J9" s="34">
        <f>'PLANT 2'!$AQ$78</f>
        <v>0</v>
      </c>
      <c r="K9" s="34">
        <f>'PLANT 2'!$AR$87</f>
        <v>0</v>
      </c>
      <c r="L9" s="34">
        <f>'PLANT 2'!$AQ$96</f>
        <v>0</v>
      </c>
      <c r="M9" s="34">
        <f>'PLANT 2'!$AQ$105</f>
        <v>0</v>
      </c>
      <c r="N9" s="50">
        <f>SUM(B9:M9)</f>
        <v>1344292.7275679</v>
      </c>
    </row>
    <row r="10" spans="1:16">
      <c r="A10" s="35" t="s">
        <v>67</v>
      </c>
      <c r="B10" s="36">
        <f>'PLANT 2'!$AR$8</f>
        <v>0</v>
      </c>
      <c r="C10" s="37">
        <f>'PLANT 2'!$AQ$17</f>
        <v>0</v>
      </c>
      <c r="D10" s="37">
        <f>'PLANT 2'!$AQ$26</f>
        <v>0</v>
      </c>
      <c r="E10" s="37">
        <f>'PLANT 2'!$AQ$35</f>
        <v>0</v>
      </c>
      <c r="F10" s="37">
        <f>'PLANT 2'!$AQ$44</f>
        <v>0</v>
      </c>
      <c r="G10" s="37">
        <f>'PLANT 2'!$AQ$53</f>
        <v>0</v>
      </c>
      <c r="H10" s="37">
        <f>'PLANT 2'!$AQ$62</f>
        <v>0</v>
      </c>
      <c r="I10" s="37">
        <f>'PLANT 2'!$AQ$71</f>
        <v>0</v>
      </c>
      <c r="J10" s="37">
        <f>'PLANT 2'!$AQ$80</f>
        <v>0</v>
      </c>
      <c r="K10" s="37">
        <f>'PLANT 2'!$AR$89</f>
        <v>0</v>
      </c>
      <c r="L10" s="37">
        <f>'PLANT 2'!$AQ$98</f>
        <v>0</v>
      </c>
      <c r="M10" s="37">
        <f>'PLANT 2'!$AQ$107</f>
        <v>0</v>
      </c>
      <c r="N10" s="51">
        <f>SUM(B10:M10)</f>
        <v>0</v>
      </c>
      <c r="P10" s="165"/>
    </row>
    <row r="11" spans="1:16">
      <c r="A11" s="38" t="s">
        <v>15</v>
      </c>
      <c r="B11" s="39">
        <f t="shared" ref="B11:N11" si="1">B10/B9</f>
        <v>0</v>
      </c>
      <c r="C11" s="40">
        <f t="shared" si="1"/>
        <v>0</v>
      </c>
      <c r="D11" s="40">
        <f t="shared" si="1"/>
        <v>0</v>
      </c>
      <c r="E11" s="40">
        <f t="shared" si="1"/>
        <v>0</v>
      </c>
      <c r="F11" s="40">
        <f t="shared" si="1"/>
        <v>0</v>
      </c>
      <c r="G11" s="40">
        <f t="shared" si="1"/>
        <v>0</v>
      </c>
      <c r="H11" s="40">
        <f>H10/H9</f>
        <v>0</v>
      </c>
      <c r="I11" s="40" t="e">
        <f t="shared" si="1"/>
        <v>#DIV/0!</v>
      </c>
      <c r="J11" s="40" t="e">
        <f t="shared" si="1"/>
        <v>#DIV/0!</v>
      </c>
      <c r="K11" s="40" t="e">
        <f t="shared" si="1"/>
        <v>#DIV/0!</v>
      </c>
      <c r="L11" s="40" t="e">
        <f t="shared" si="1"/>
        <v>#DIV/0!</v>
      </c>
      <c r="M11" s="40" t="e">
        <f t="shared" si="1"/>
        <v>#DIV/0!</v>
      </c>
      <c r="N11" s="52">
        <f t="shared" si="1"/>
        <v>0</v>
      </c>
    </row>
    <row r="12" spans="1:16">
      <c r="A12" s="28" t="s">
        <v>99</v>
      </c>
    </row>
    <row r="13" spans="1:16">
      <c r="A13" s="41" t="s">
        <v>66</v>
      </c>
      <c r="B13" s="33">
        <f>'PLANT 3'!$AQ$6</f>
        <v>1571559</v>
      </c>
      <c r="C13" s="34">
        <f>'PLANT 3'!$AP$15</f>
        <v>1245277</v>
      </c>
      <c r="D13" s="34">
        <f>'PLANT 3'!$AP$24</f>
        <v>1304542</v>
      </c>
      <c r="E13" s="34">
        <f>'PLANT 3'!$AP$33</f>
        <v>1477974</v>
      </c>
      <c r="F13" s="34">
        <f>'PLANT 3'!$AP$42</f>
        <v>1736153</v>
      </c>
      <c r="G13" s="34">
        <f>'PLANT 3'!$AP$51</f>
        <v>971872</v>
      </c>
      <c r="H13" s="34">
        <f>'PLANT 3'!$AO$60</f>
        <v>0</v>
      </c>
      <c r="I13" s="34">
        <f>'PLANT 3'!$AP$69</f>
        <v>0</v>
      </c>
      <c r="J13" s="34">
        <f>'PLANT 3'!$AP$78</f>
        <v>0</v>
      </c>
      <c r="K13" s="34">
        <f>'PLANT 3'!$AQ$87</f>
        <v>0</v>
      </c>
      <c r="L13" s="34">
        <f>'PLANT 3'!$AP$96</f>
        <v>0</v>
      </c>
      <c r="M13" s="34">
        <f>'PLANT 3'!$AP$105</f>
        <v>0</v>
      </c>
      <c r="N13" s="53">
        <f>SUM(B13:M13)</f>
        <v>8307377</v>
      </c>
      <c r="P13" s="165"/>
    </row>
    <row r="14" spans="1:16">
      <c r="A14" s="35" t="s">
        <v>67</v>
      </c>
      <c r="B14" s="36">
        <f>'PLANT 3'!$AQ$8</f>
        <v>0</v>
      </c>
      <c r="C14" s="37"/>
      <c r="D14" s="37"/>
      <c r="E14" s="37"/>
      <c r="F14" s="37"/>
      <c r="G14" s="37">
        <f>'PLANT 3'!$AP$53</f>
        <v>0</v>
      </c>
      <c r="H14" s="37">
        <f>'PLANT 3'!AP62</f>
        <v>0</v>
      </c>
      <c r="I14" s="37">
        <f>'PLANT 3'!$AP$71</f>
        <v>0</v>
      </c>
      <c r="J14" s="37">
        <f>'PLANT 3'!$AP$80</f>
        <v>0</v>
      </c>
      <c r="K14" s="37">
        <f>'PLANT 3'!$AQ$89</f>
        <v>0</v>
      </c>
      <c r="L14" s="37">
        <f>'PLANT 3'!$AP$98</f>
        <v>0</v>
      </c>
      <c r="M14" s="37">
        <f>'PLANT 3'!$AP$107</f>
        <v>0</v>
      </c>
      <c r="N14" s="51">
        <f>SUM(B14:M14)</f>
        <v>0</v>
      </c>
    </row>
    <row r="15" spans="1:16">
      <c r="A15" s="38" t="s">
        <v>15</v>
      </c>
      <c r="B15" s="39">
        <f>B14/B13</f>
        <v>0</v>
      </c>
      <c r="C15" s="40">
        <f t="shared" ref="C15:M15" si="2">C14/C13</f>
        <v>0</v>
      </c>
      <c r="D15" s="40">
        <f t="shared" si="2"/>
        <v>0</v>
      </c>
      <c r="E15" s="40">
        <f t="shared" si="2"/>
        <v>0</v>
      </c>
      <c r="F15" s="40">
        <f t="shared" si="2"/>
        <v>0</v>
      </c>
      <c r="G15" s="40">
        <f t="shared" si="2"/>
        <v>0</v>
      </c>
      <c r="H15" s="40" t="e">
        <f>H14/H13</f>
        <v>#DIV/0!</v>
      </c>
      <c r="I15" s="40" t="e">
        <f t="shared" si="2"/>
        <v>#DIV/0!</v>
      </c>
      <c r="J15" s="40" t="e">
        <f t="shared" si="2"/>
        <v>#DIV/0!</v>
      </c>
      <c r="K15" s="40" t="e">
        <f t="shared" si="2"/>
        <v>#DIV/0!</v>
      </c>
      <c r="L15" s="40" t="e">
        <f t="shared" si="2"/>
        <v>#DIV/0!</v>
      </c>
      <c r="M15" s="40" t="e">
        <f t="shared" si="2"/>
        <v>#DIV/0!</v>
      </c>
      <c r="N15" s="52">
        <f>N14/N13</f>
        <v>0</v>
      </c>
    </row>
    <row r="16" spans="1:16">
      <c r="A16" s="28" t="s">
        <v>68</v>
      </c>
      <c r="N16" s="54"/>
    </row>
    <row r="17" spans="1:14">
      <c r="A17" s="41" t="s">
        <v>66</v>
      </c>
      <c r="B17" s="42">
        <f>B5+B9+B13</f>
        <v>3605890.4485599999</v>
      </c>
      <c r="C17" s="42">
        <f t="shared" ref="C17:D17" si="3">C5+C9+C13</f>
        <v>3754424.6876943</v>
      </c>
      <c r="D17" s="42">
        <f t="shared" si="3"/>
        <v>4402970.3549239999</v>
      </c>
      <c r="E17" s="42">
        <f t="shared" ref="E17:M17" si="4">E5+E9+E13</f>
        <v>4411070.9327419996</v>
      </c>
      <c r="F17" s="42">
        <f t="shared" si="4"/>
        <v>4823057.0935133994</v>
      </c>
      <c r="G17" s="42">
        <f t="shared" si="4"/>
        <v>1722760.7256352</v>
      </c>
      <c r="H17" s="42">
        <f t="shared" si="4"/>
        <v>17447.174499000001</v>
      </c>
      <c r="I17" s="42">
        <f t="shared" si="4"/>
        <v>0</v>
      </c>
      <c r="J17" s="42">
        <f t="shared" si="4"/>
        <v>0</v>
      </c>
      <c r="K17" s="42">
        <f t="shared" si="4"/>
        <v>0</v>
      </c>
      <c r="L17" s="42">
        <f t="shared" si="4"/>
        <v>0</v>
      </c>
      <c r="M17" s="42">
        <f t="shared" si="4"/>
        <v>0</v>
      </c>
      <c r="N17" s="53">
        <f t="shared" ref="N17:N18" si="5">SUM(B17:M17)</f>
        <v>22737621.417567901</v>
      </c>
    </row>
    <row r="18" spans="1:14" ht="15.75" thickBot="1">
      <c r="A18" s="35" t="s">
        <v>67</v>
      </c>
      <c r="B18" s="36">
        <f t="shared" ref="B18:M18" si="6">B6+B10+B14</f>
        <v>138951.5</v>
      </c>
      <c r="C18" s="36">
        <f t="shared" ref="C18:D18" si="7">C6+C10+C14</f>
        <v>0</v>
      </c>
      <c r="D18" s="36">
        <f t="shared" si="7"/>
        <v>0</v>
      </c>
      <c r="E18" s="36">
        <f t="shared" si="6"/>
        <v>-40170</v>
      </c>
      <c r="F18" s="36">
        <f t="shared" si="6"/>
        <v>442382</v>
      </c>
      <c r="G18" s="36">
        <f t="shared" si="6"/>
        <v>0</v>
      </c>
      <c r="H18" s="36">
        <f>SUM(H6,H10,H14)</f>
        <v>0</v>
      </c>
      <c r="I18" s="36">
        <f t="shared" si="6"/>
        <v>0</v>
      </c>
      <c r="J18" s="36">
        <f t="shared" si="6"/>
        <v>0</v>
      </c>
      <c r="K18" s="36">
        <f t="shared" si="6"/>
        <v>0</v>
      </c>
      <c r="L18" s="36">
        <f t="shared" si="6"/>
        <v>0</v>
      </c>
      <c r="M18" s="36">
        <f t="shared" si="6"/>
        <v>0</v>
      </c>
      <c r="N18" s="51">
        <f t="shared" si="5"/>
        <v>541163.5</v>
      </c>
    </row>
    <row r="19" spans="1:14" ht="19.5" thickBot="1">
      <c r="A19" s="43" t="s">
        <v>107</v>
      </c>
      <c r="B19" s="44">
        <f>+B18/B17</f>
        <v>3.8534587221164693E-2</v>
      </c>
      <c r="C19" s="44">
        <f t="shared" ref="C19:D19" si="8">+C18/C17</f>
        <v>0</v>
      </c>
      <c r="D19" s="44">
        <f t="shared" si="8"/>
        <v>0</v>
      </c>
      <c r="E19" s="44" t="e">
        <f t="shared" ref="E19:N19" si="9">+E17/E16</f>
        <v>#DIV/0!</v>
      </c>
      <c r="F19" s="44" t="e">
        <f t="shared" si="9"/>
        <v>#DIV/0!</v>
      </c>
      <c r="G19" s="44" t="e">
        <f t="shared" si="9"/>
        <v>#DIV/0!</v>
      </c>
      <c r="H19" s="44" t="e">
        <f t="shared" si="9"/>
        <v>#DIV/0!</v>
      </c>
      <c r="I19" s="44" t="e">
        <f t="shared" si="9"/>
        <v>#DIV/0!</v>
      </c>
      <c r="J19" s="44" t="e">
        <f t="shared" si="9"/>
        <v>#DIV/0!</v>
      </c>
      <c r="K19" s="44" t="e">
        <f t="shared" si="9"/>
        <v>#DIV/0!</v>
      </c>
      <c r="L19" s="44" t="e">
        <f t="shared" si="9"/>
        <v>#DIV/0!</v>
      </c>
      <c r="M19" s="44" t="e">
        <f t="shared" si="9"/>
        <v>#DIV/0!</v>
      </c>
      <c r="N19" s="44" t="e">
        <f t="shared" si="9"/>
        <v>#DIV/0!</v>
      </c>
    </row>
    <row r="20" spans="1:14" ht="19.5" thickBot="1">
      <c r="A20" s="45" t="s">
        <v>69</v>
      </c>
      <c r="B20" s="176">
        <v>0.28298930484974055</v>
      </c>
      <c r="C20" s="176">
        <v>0.27007970297262551</v>
      </c>
      <c r="D20" s="176">
        <v>0.3066758164104102</v>
      </c>
      <c r="E20" s="176">
        <v>0.27084123889353762</v>
      </c>
      <c r="F20" s="176">
        <v>0.28276261919883672</v>
      </c>
      <c r="G20" s="176">
        <v>0.26307383890782665</v>
      </c>
      <c r="H20" s="176">
        <v>0.28386292611017627</v>
      </c>
      <c r="I20" s="176">
        <v>0.27436083219093144</v>
      </c>
      <c r="J20" s="176">
        <v>0.29386309099487212</v>
      </c>
      <c r="K20" s="176">
        <v>0.34440180086503924</v>
      </c>
      <c r="L20" s="176">
        <v>0.30189860882516328</v>
      </c>
      <c r="M20" s="176">
        <v>0.3863674855894586</v>
      </c>
      <c r="N20" s="176">
        <v>0.29415688516561711</v>
      </c>
    </row>
    <row r="21" spans="1:14" ht="18.75">
      <c r="A21" s="45" t="s">
        <v>70</v>
      </c>
      <c r="B21" s="46">
        <v>0.242100106239724</v>
      </c>
      <c r="C21" s="46">
        <v>0.27398662115428402</v>
      </c>
      <c r="D21" s="46">
        <v>0.253900865425154</v>
      </c>
      <c r="E21" s="46">
        <v>0.25827170716646802</v>
      </c>
      <c r="F21" s="46">
        <v>0.22432914924109401</v>
      </c>
      <c r="G21" s="46">
        <v>0.25367742390097497</v>
      </c>
      <c r="H21" s="46">
        <v>0.211686751242052</v>
      </c>
      <c r="I21" s="46">
        <v>0.26441243884495202</v>
      </c>
      <c r="J21" s="46">
        <v>0.25662659219856898</v>
      </c>
      <c r="K21" s="46">
        <v>0.27575345176209698</v>
      </c>
      <c r="L21" s="46">
        <v>0.28621880952699902</v>
      </c>
      <c r="M21" s="46">
        <v>0.33403510804214398</v>
      </c>
      <c r="N21" s="46">
        <v>0.25826888813466498</v>
      </c>
    </row>
    <row r="22" spans="1:14" ht="18.75">
      <c r="A22" s="45" t="s">
        <v>71</v>
      </c>
      <c r="B22" s="46">
        <v>0.22484715652373899</v>
      </c>
      <c r="C22" s="46">
        <v>0.22749517039679101</v>
      </c>
      <c r="D22" s="46">
        <v>0.178236159663336</v>
      </c>
      <c r="E22" s="46">
        <v>0.168679346066862</v>
      </c>
      <c r="F22" s="46">
        <v>0.24768226923483999</v>
      </c>
      <c r="G22" s="46">
        <v>0.198169217123292</v>
      </c>
      <c r="H22" s="46">
        <v>0.19234786659174399</v>
      </c>
      <c r="I22" s="46">
        <v>0.247065379283297</v>
      </c>
      <c r="J22" s="46">
        <v>0.22579364448522901</v>
      </c>
      <c r="K22" s="46">
        <v>0.24250765122606299</v>
      </c>
      <c r="L22" s="46">
        <v>0.25277378932254302</v>
      </c>
      <c r="M22" s="46">
        <v>0.34665236612419098</v>
      </c>
      <c r="N22" s="46">
        <v>0.22494894303358701</v>
      </c>
    </row>
    <row r="23" spans="1:14" ht="20.100000000000001" customHeight="1">
      <c r="A23" s="45" t="s">
        <v>72</v>
      </c>
      <c r="B23" s="46">
        <v>0.25929732598842198</v>
      </c>
      <c r="C23" s="47">
        <v>0.193081356699013</v>
      </c>
      <c r="D23" s="47">
        <v>0.23454886571943001</v>
      </c>
      <c r="E23" s="47">
        <v>0.21097280893473999</v>
      </c>
      <c r="F23" s="47">
        <v>0.222184107140731</v>
      </c>
      <c r="G23" s="47">
        <v>0.211682814212242</v>
      </c>
      <c r="H23" s="47">
        <v>0.19722891142676</v>
      </c>
      <c r="I23" s="47">
        <v>0.220355606441999</v>
      </c>
      <c r="J23" s="47">
        <v>0.23415484199468001</v>
      </c>
      <c r="K23" s="47">
        <v>0.248990688177364</v>
      </c>
      <c r="L23" s="47">
        <v>0.29553858489010798</v>
      </c>
      <c r="M23" s="47">
        <v>0.29662104459628102</v>
      </c>
      <c r="N23" s="55">
        <v>0.23484291855995301</v>
      </c>
    </row>
    <row r="24" spans="1:14" ht="18.75">
      <c r="A24" s="45" t="s">
        <v>73</v>
      </c>
      <c r="B24" s="46">
        <v>0.24359089034187101</v>
      </c>
      <c r="C24" s="47">
        <v>0.257521105561897</v>
      </c>
      <c r="D24" s="47">
        <v>0.24943464641371499</v>
      </c>
      <c r="E24" s="47">
        <v>0.215135905968658</v>
      </c>
      <c r="F24" s="47">
        <v>0.20516300219620101</v>
      </c>
      <c r="G24" s="47">
        <v>0.21917141517493599</v>
      </c>
      <c r="H24" s="47">
        <v>0.21234379810648901</v>
      </c>
      <c r="I24" s="47">
        <v>0.23284718909701599</v>
      </c>
      <c r="J24" s="47">
        <v>0.26637997674729502</v>
      </c>
      <c r="K24" s="47">
        <v>0.26978267312031401</v>
      </c>
      <c r="L24" s="47">
        <v>0.25685914580367097</v>
      </c>
      <c r="M24" s="47">
        <v>0.22</v>
      </c>
      <c r="N24" s="55">
        <v>0.23899999999999999</v>
      </c>
    </row>
    <row r="25" spans="1:14" ht="18.75">
      <c r="A25" s="45" t="s">
        <v>74</v>
      </c>
      <c r="B25" s="46">
        <v>0.18838030702091799</v>
      </c>
      <c r="C25" s="47">
        <v>0.20098213169429999</v>
      </c>
      <c r="D25" s="47">
        <v>0.14490605396983999</v>
      </c>
      <c r="E25" s="47">
        <v>0.16934050725800601</v>
      </c>
      <c r="F25" s="47">
        <v>0.18930687062325699</v>
      </c>
      <c r="G25" s="47">
        <v>0.17739610449528001</v>
      </c>
      <c r="H25" s="47">
        <v>0.228107474127238</v>
      </c>
      <c r="I25" s="47">
        <v>0.27612990857248398</v>
      </c>
      <c r="J25" s="47">
        <v>0.24930549083384501</v>
      </c>
      <c r="K25" s="47">
        <v>0.248952925916196</v>
      </c>
      <c r="L25" s="47">
        <v>0.29015387283472899</v>
      </c>
      <c r="M25" s="47">
        <v>0.30298602248770201</v>
      </c>
      <c r="N25" s="55">
        <v>0.22216230581948301</v>
      </c>
    </row>
    <row r="26" spans="1:14" ht="18.75">
      <c r="A26" s="45" t="s">
        <v>75</v>
      </c>
      <c r="B26" s="46">
        <v>0.216359154929577</v>
      </c>
      <c r="C26" s="47">
        <v>0.19563311068702299</v>
      </c>
      <c r="D26" s="47">
        <v>0.19286981843097001</v>
      </c>
      <c r="E26" s="47">
        <v>0.16708261695448001</v>
      </c>
      <c r="F26" s="47">
        <v>0.175030735880948</v>
      </c>
      <c r="G26" s="47">
        <v>0.197343395958057</v>
      </c>
      <c r="H26" s="47">
        <v>0.210175680595591</v>
      </c>
      <c r="I26" s="47">
        <v>0.25476149505895601</v>
      </c>
      <c r="J26" s="47">
        <v>0.30193516677747301</v>
      </c>
      <c r="K26" s="47">
        <v>0.29240533422196602</v>
      </c>
      <c r="L26" s="47">
        <v>0.25608789884135902</v>
      </c>
      <c r="M26" s="47">
        <v>0.38244122369097999</v>
      </c>
      <c r="N26" s="55">
        <v>0.236843802668948</v>
      </c>
    </row>
    <row r="27" spans="1:14" ht="18.75">
      <c r="A27" s="45" t="s">
        <v>76</v>
      </c>
      <c r="B27" s="46">
        <v>0.233625844961413</v>
      </c>
      <c r="C27" s="47">
        <v>0.20385407266901201</v>
      </c>
      <c r="D27" s="47">
        <v>0.189938585211263</v>
      </c>
      <c r="E27" s="47">
        <v>0.19606636163138999</v>
      </c>
      <c r="F27" s="47">
        <v>0.19714681103953299</v>
      </c>
      <c r="G27" s="47">
        <v>0.22737697579117699</v>
      </c>
      <c r="H27" s="47">
        <v>0.23450058649720101</v>
      </c>
      <c r="I27" s="47">
        <v>0.27153179862986898</v>
      </c>
      <c r="J27" s="47">
        <v>0.28825431445613098</v>
      </c>
      <c r="K27" s="47">
        <v>0.31290936464920199</v>
      </c>
      <c r="L27" s="47">
        <v>0.23017415730337101</v>
      </c>
      <c r="M27" s="47">
        <v>0.24783532317826301</v>
      </c>
      <c r="N27" s="55">
        <v>0.236101183001485</v>
      </c>
    </row>
    <row r="28" spans="1:14" ht="18.75">
      <c r="A28" s="45" t="s">
        <v>77</v>
      </c>
      <c r="B28" s="46">
        <v>0.172891846034293</v>
      </c>
      <c r="C28" s="47">
        <v>0.187081753353978</v>
      </c>
      <c r="D28" s="47">
        <v>0.17479186210131301</v>
      </c>
      <c r="E28" s="47">
        <v>0.19993612264452301</v>
      </c>
      <c r="F28" s="47">
        <v>0.17362962962962999</v>
      </c>
      <c r="G28" s="47">
        <v>0.187130663164806</v>
      </c>
      <c r="H28" s="47">
        <v>0.220823101493695</v>
      </c>
      <c r="I28" s="47">
        <v>0.18234100135317999</v>
      </c>
      <c r="J28" s="47">
        <v>0.206213724820758</v>
      </c>
      <c r="K28" s="47">
        <v>0.20779577271479499</v>
      </c>
      <c r="L28" s="47">
        <v>0.20122699386503101</v>
      </c>
      <c r="M28" s="47">
        <v>0.241013824884793</v>
      </c>
      <c r="N28" s="55">
        <v>0.196239691338399</v>
      </c>
    </row>
    <row r="29" spans="1:14">
      <c r="J29" s="56"/>
      <c r="K29" s="56"/>
      <c r="L29" s="56"/>
    </row>
  </sheetData>
  <mergeCells count="1">
    <mergeCell ref="L2:M2"/>
  </mergeCells>
  <pageMargins left="0.69930555555555596" right="0.69930555555555596" top="0.75" bottom="0.75" header="0.3" footer="0.3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Q83"/>
  <sheetViews>
    <sheetView workbookViewId="0">
      <selection activeCell="B71" sqref="B71"/>
    </sheetView>
  </sheetViews>
  <sheetFormatPr defaultColWidth="9.140625" defaultRowHeight="15"/>
  <cols>
    <col min="2" max="2" width="17.140625" customWidth="1"/>
    <col min="3" max="6" width="11.7109375" customWidth="1"/>
    <col min="7" max="7" width="12.42578125" customWidth="1"/>
    <col min="8" max="8" width="10.140625" customWidth="1"/>
    <col min="9" max="14" width="11.7109375" customWidth="1"/>
    <col min="15" max="15" width="12.7109375" customWidth="1"/>
  </cols>
  <sheetData>
    <row r="2" spans="2:16" ht="21">
      <c r="B2" s="12"/>
      <c r="C2" s="183" t="s">
        <v>108</v>
      </c>
      <c r="D2" s="183"/>
      <c r="E2" s="183"/>
      <c r="F2" s="183"/>
      <c r="G2" s="183"/>
      <c r="H2" s="12"/>
      <c r="I2" s="12"/>
    </row>
    <row r="3" spans="2:16">
      <c r="B3" s="168" t="s">
        <v>78</v>
      </c>
      <c r="C3" s="12"/>
      <c r="D3" s="12"/>
      <c r="E3" s="12"/>
      <c r="F3" s="12"/>
      <c r="G3" s="12"/>
      <c r="H3" s="12"/>
      <c r="I3" s="12"/>
    </row>
    <row r="4" spans="2:16">
      <c r="B4" s="169" t="s">
        <v>104</v>
      </c>
      <c r="C4" s="15" t="s">
        <v>54</v>
      </c>
      <c r="D4" s="15" t="s">
        <v>55</v>
      </c>
      <c r="E4" s="15" t="s">
        <v>56</v>
      </c>
      <c r="F4" s="15" t="s">
        <v>57</v>
      </c>
      <c r="G4" s="15" t="s">
        <v>58</v>
      </c>
      <c r="H4" s="15" t="s">
        <v>59</v>
      </c>
      <c r="I4" s="21" t="s">
        <v>60</v>
      </c>
      <c r="J4" s="21" t="s">
        <v>80</v>
      </c>
      <c r="K4" s="21" t="s">
        <v>62</v>
      </c>
      <c r="L4" s="22" t="s">
        <v>63</v>
      </c>
      <c r="M4" s="22" t="s">
        <v>64</v>
      </c>
      <c r="N4" s="22" t="s">
        <v>81</v>
      </c>
      <c r="O4" s="15" t="s">
        <v>10</v>
      </c>
      <c r="P4" s="23" t="s">
        <v>82</v>
      </c>
    </row>
    <row r="5" spans="2:16">
      <c r="B5" s="15" t="s">
        <v>83</v>
      </c>
      <c r="C5" s="13">
        <f>C22+C39+C55</f>
        <v>2173.5474485600002</v>
      </c>
      <c r="D5" s="13">
        <f t="shared" ref="D5:N5" si="0">D22+D39+D55</f>
        <v>2565.0856876943003</v>
      </c>
      <c r="E5" s="13">
        <f t="shared" si="0"/>
        <v>3188.723354924</v>
      </c>
      <c r="F5" s="13">
        <f t="shared" si="0"/>
        <v>3021.2499327420001</v>
      </c>
      <c r="G5" s="13">
        <f t="shared" si="0"/>
        <v>3086.9040935133999</v>
      </c>
      <c r="H5" s="13">
        <f t="shared" si="0"/>
        <v>750.88872563519999</v>
      </c>
      <c r="I5" s="13">
        <f t="shared" si="0"/>
        <v>17.447174498999999</v>
      </c>
      <c r="J5" s="13">
        <f t="shared" si="0"/>
        <v>0</v>
      </c>
      <c r="K5" s="13">
        <f t="shared" si="0"/>
        <v>0</v>
      </c>
      <c r="L5" s="13">
        <f>L22+L39+L55</f>
        <v>0</v>
      </c>
      <c r="M5" s="13">
        <f t="shared" si="0"/>
        <v>0</v>
      </c>
      <c r="N5" s="13">
        <f t="shared" si="0"/>
        <v>0</v>
      </c>
      <c r="O5" s="14">
        <f>SUM(C5:N5)</f>
        <v>14803.8464175679</v>
      </c>
    </row>
    <row r="6" spans="2:16">
      <c r="B6" s="15" t="s">
        <v>84</v>
      </c>
      <c r="C6" s="13">
        <f>C23+C40+C56</f>
        <v>138.95150000000001</v>
      </c>
      <c r="D6" s="13">
        <f t="shared" ref="D6:N6" si="1">D23+D40+D56</f>
        <v>0</v>
      </c>
      <c r="E6" s="13">
        <f t="shared" si="1"/>
        <v>0</v>
      </c>
      <c r="F6" s="13">
        <f t="shared" si="1"/>
        <v>-40.17</v>
      </c>
      <c r="G6" s="13">
        <f>G23+G40+G56</f>
        <v>442.38200000000001</v>
      </c>
      <c r="H6" s="13">
        <f t="shared" si="1"/>
        <v>0</v>
      </c>
      <c r="I6" s="13">
        <f>I23+I40+I56</f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>
        <f t="shared" si="1"/>
        <v>0</v>
      </c>
      <c r="O6" s="14">
        <f>SUM(C6:N6)</f>
        <v>541.1635</v>
      </c>
    </row>
    <row r="7" spans="2:16">
      <c r="B7" s="15" t="s">
        <v>85</v>
      </c>
      <c r="C7" s="19">
        <f>C6/C5*100</f>
        <v>6.3928441080067957</v>
      </c>
      <c r="D7" s="19">
        <f t="shared" ref="D7:K7" si="2">D6/D5*100</f>
        <v>0</v>
      </c>
      <c r="E7" s="19">
        <f t="shared" si="2"/>
        <v>0</v>
      </c>
      <c r="F7" s="19">
        <f t="shared" si="2"/>
        <v>-1.3295821562019152</v>
      </c>
      <c r="G7" s="19">
        <f t="shared" si="2"/>
        <v>14.330927900532769</v>
      </c>
      <c r="H7" s="19">
        <f t="shared" si="2"/>
        <v>0</v>
      </c>
      <c r="I7" s="19">
        <f t="shared" ref="I7:J7" si="3">I6/I5*100</f>
        <v>0</v>
      </c>
      <c r="J7" s="19" t="e">
        <f t="shared" si="3"/>
        <v>#DIV/0!</v>
      </c>
      <c r="K7" s="19" t="e">
        <f t="shared" si="2"/>
        <v>#DIV/0!</v>
      </c>
      <c r="L7" s="19" t="e">
        <f t="shared" ref="L7:M7" si="4">L6/L5*100</f>
        <v>#DIV/0!</v>
      </c>
      <c r="M7" s="19" t="e">
        <f t="shared" si="4"/>
        <v>#DIV/0!</v>
      </c>
      <c r="N7" s="19" t="e">
        <f t="shared" ref="N7" si="5">N6/N5*100</f>
        <v>#DIV/0!</v>
      </c>
      <c r="O7" s="19" t="e">
        <f>SUM(C7:N7)</f>
        <v>#DIV/0!</v>
      </c>
    </row>
    <row r="8" spans="2:16">
      <c r="B8" s="12"/>
      <c r="C8" s="20"/>
      <c r="D8" s="20"/>
      <c r="E8" s="20"/>
      <c r="F8" s="20"/>
      <c r="G8" s="20"/>
      <c r="H8" s="20"/>
      <c r="I8" s="12"/>
    </row>
    <row r="9" spans="2:16">
      <c r="B9" s="12"/>
      <c r="C9" s="20"/>
      <c r="D9" s="20"/>
      <c r="E9" s="20"/>
      <c r="F9" s="20"/>
      <c r="G9" s="20"/>
      <c r="H9" s="20"/>
      <c r="I9" s="12"/>
    </row>
    <row r="10" spans="2:16">
      <c r="B10" s="12"/>
      <c r="C10" s="20"/>
      <c r="D10" s="20"/>
      <c r="E10" s="20"/>
      <c r="F10" s="20"/>
      <c r="G10" s="20"/>
      <c r="H10" s="20"/>
      <c r="I10" s="12"/>
    </row>
    <row r="11" spans="2:16">
      <c r="B11" s="12"/>
      <c r="C11" s="20"/>
      <c r="D11" s="20"/>
      <c r="E11" s="20"/>
      <c r="F11" s="20"/>
      <c r="G11" s="20"/>
      <c r="H11" s="20"/>
      <c r="I11" s="12"/>
    </row>
    <row r="12" spans="2:16">
      <c r="B12" s="12"/>
      <c r="C12" s="20"/>
      <c r="D12" s="20"/>
      <c r="E12" s="20"/>
      <c r="F12" s="20"/>
      <c r="G12" s="20"/>
      <c r="H12" s="20"/>
      <c r="I12" s="12"/>
    </row>
    <row r="13" spans="2:16">
      <c r="B13" s="12"/>
      <c r="C13" s="20"/>
      <c r="D13" s="20"/>
      <c r="E13" s="20"/>
      <c r="F13" s="20"/>
      <c r="G13" s="20"/>
      <c r="H13" s="20"/>
      <c r="I13" s="12"/>
    </row>
    <row r="14" spans="2:16">
      <c r="B14" s="12"/>
      <c r="C14" s="20"/>
      <c r="D14" s="20"/>
      <c r="E14" s="20"/>
      <c r="F14" s="20"/>
      <c r="G14" s="20"/>
      <c r="H14" s="20"/>
      <c r="I14" s="12"/>
    </row>
    <row r="15" spans="2:16">
      <c r="B15" s="12"/>
      <c r="C15" s="20"/>
      <c r="D15" s="20"/>
      <c r="E15" s="20"/>
      <c r="F15" s="20"/>
      <c r="G15" s="20"/>
      <c r="H15" s="20"/>
      <c r="I15" s="12"/>
    </row>
    <row r="16" spans="2:16">
      <c r="B16" s="12"/>
      <c r="C16" s="20"/>
      <c r="D16" s="20"/>
      <c r="E16" s="20"/>
      <c r="F16" s="20"/>
      <c r="G16" s="20"/>
      <c r="H16" s="20"/>
      <c r="I16" s="12"/>
    </row>
    <row r="20" spans="2:16">
      <c r="B20" s="147" t="s">
        <v>86</v>
      </c>
      <c r="C20" s="12"/>
      <c r="D20" s="12"/>
      <c r="E20" s="12"/>
      <c r="F20" s="12"/>
      <c r="G20" s="12"/>
      <c r="H20" s="12"/>
      <c r="I20" s="12"/>
    </row>
    <row r="21" spans="2:16">
      <c r="B21" s="15" t="s">
        <v>87</v>
      </c>
      <c r="C21" s="146" t="s">
        <v>54</v>
      </c>
      <c r="D21" s="146" t="s">
        <v>55</v>
      </c>
      <c r="E21" s="146" t="s">
        <v>56</v>
      </c>
      <c r="F21" s="146" t="s">
        <v>57</v>
      </c>
      <c r="G21" s="146" t="s">
        <v>58</v>
      </c>
      <c r="H21" s="146" t="s">
        <v>59</v>
      </c>
      <c r="I21" s="146" t="s">
        <v>60</v>
      </c>
      <c r="J21" s="22" t="s">
        <v>80</v>
      </c>
      <c r="K21" s="22" t="s">
        <v>62</v>
      </c>
      <c r="L21" s="22" t="s">
        <v>63</v>
      </c>
      <c r="M21" s="22" t="s">
        <v>64</v>
      </c>
      <c r="N21" s="22" t="s">
        <v>81</v>
      </c>
      <c r="O21" s="146" t="s">
        <v>10</v>
      </c>
      <c r="P21" s="23" t="s">
        <v>82</v>
      </c>
    </row>
    <row r="22" spans="2:16">
      <c r="B22" s="145" t="s">
        <v>88</v>
      </c>
      <c r="C22" s="13">
        <f>'PLANT 1'!AQ6/1000</f>
        <v>1767.2</v>
      </c>
      <c r="D22" s="13">
        <f>'PLANT 1'!AQ15/1000</f>
        <v>2343.3330000000001</v>
      </c>
      <c r="E22" s="13">
        <f>'PLANT 1'!AQ24/1000</f>
        <v>2864.3530000000001</v>
      </c>
      <c r="F22" s="13">
        <f>'PLANT 1'!AQ33/1000</f>
        <v>2705.6950000000002</v>
      </c>
      <c r="G22" s="13">
        <f>'PLANT 1'!AR42/1000</f>
        <v>2881.569</v>
      </c>
      <c r="H22" s="13">
        <f>'PLANT 1'!AQ51/1000</f>
        <v>523.80169000000001</v>
      </c>
      <c r="I22" s="13">
        <f>'PLANT 1'!AQ60/1000</f>
        <v>0</v>
      </c>
      <c r="J22" s="13">
        <f>'PLANT 1'!AQ69/1000</f>
        <v>0</v>
      </c>
      <c r="K22" s="13">
        <f>'PLANT 1'!AQ78/1000</f>
        <v>0</v>
      </c>
      <c r="L22" s="13">
        <f>'PLANT 1'!AR87/1000</f>
        <v>0</v>
      </c>
      <c r="M22" s="13">
        <f>'PLANT 1'!AQ96/1000</f>
        <v>0</v>
      </c>
      <c r="N22" s="13">
        <f>'PLANT 1'!AQ105/1000</f>
        <v>0</v>
      </c>
      <c r="O22" s="13">
        <f>SUM(C22:N22)</f>
        <v>13085.95169</v>
      </c>
    </row>
    <row r="23" spans="2:16">
      <c r="B23" s="15" t="s">
        <v>84</v>
      </c>
      <c r="C23" s="13">
        <f>'PLANT 1'!AQ8/1000</f>
        <v>138.95150000000001</v>
      </c>
      <c r="D23" s="13">
        <f>Total!C6/1000</f>
        <v>0</v>
      </c>
      <c r="E23" s="13">
        <f>Total!D6/1000</f>
        <v>0</v>
      </c>
      <c r="F23" s="13">
        <f>Total!E6/1000</f>
        <v>-40.17</v>
      </c>
      <c r="G23" s="13">
        <f>Total!F6/1000</f>
        <v>442.38200000000001</v>
      </c>
      <c r="H23" s="13">
        <f>Total!G6/1000</f>
        <v>0</v>
      </c>
      <c r="I23" s="13">
        <f>Total!H6/1000</f>
        <v>0</v>
      </c>
      <c r="J23" s="13">
        <f>Total!I6/1000</f>
        <v>0</v>
      </c>
      <c r="K23" s="13">
        <f>Total!J6/1000</f>
        <v>0</v>
      </c>
      <c r="L23" s="13">
        <f>Total!K6/1000</f>
        <v>0</v>
      </c>
      <c r="M23" s="13">
        <f>Total!L6/1000</f>
        <v>0</v>
      </c>
      <c r="N23" s="13">
        <f>Total!M6/1000</f>
        <v>0</v>
      </c>
      <c r="O23" s="14">
        <f>SUM(C23:N23)</f>
        <v>541.1635</v>
      </c>
    </row>
    <row r="24" spans="2:16">
      <c r="B24" s="15" t="s">
        <v>85</v>
      </c>
      <c r="C24" s="19">
        <f>C23/C22*100</f>
        <v>7.8628055681303763</v>
      </c>
      <c r="D24" s="19">
        <f t="shared" ref="D24:O24" si="6">D23/D22*100</f>
        <v>0</v>
      </c>
      <c r="E24" s="19">
        <f t="shared" si="6"/>
        <v>0</v>
      </c>
      <c r="F24" s="19">
        <f t="shared" si="6"/>
        <v>-1.4846462738778761</v>
      </c>
      <c r="G24" s="19">
        <f t="shared" si="6"/>
        <v>15.35212240276044</v>
      </c>
      <c r="H24" s="19">
        <f t="shared" si="6"/>
        <v>0</v>
      </c>
      <c r="I24" s="19" t="e">
        <f t="shared" si="6"/>
        <v>#DIV/0!</v>
      </c>
      <c r="J24" s="19" t="e">
        <f t="shared" si="6"/>
        <v>#DIV/0!</v>
      </c>
      <c r="K24" s="19" t="e">
        <f t="shared" si="6"/>
        <v>#DIV/0!</v>
      </c>
      <c r="L24" s="19" t="e">
        <f t="shared" ref="L24:M24" si="7">L23/L22*100</f>
        <v>#DIV/0!</v>
      </c>
      <c r="M24" s="19" t="e">
        <f t="shared" si="7"/>
        <v>#DIV/0!</v>
      </c>
      <c r="N24" s="19" t="e">
        <f t="shared" ref="N24" si="8">N23/N22*100</f>
        <v>#DIV/0!</v>
      </c>
      <c r="O24" s="19">
        <f t="shared" si="6"/>
        <v>4.1354539036969351</v>
      </c>
    </row>
    <row r="25" spans="2:16">
      <c r="B25" s="12"/>
      <c r="C25" s="20"/>
      <c r="D25" s="20"/>
      <c r="E25" s="20"/>
      <c r="F25" s="20"/>
      <c r="G25" s="20"/>
      <c r="H25" s="20"/>
      <c r="I25" s="12"/>
    </row>
    <row r="26" spans="2:16">
      <c r="B26" s="12"/>
      <c r="C26" s="20"/>
      <c r="D26" s="20"/>
      <c r="E26" s="20"/>
      <c r="F26" s="20"/>
      <c r="G26" s="20"/>
      <c r="H26" s="20"/>
      <c r="I26" s="12"/>
    </row>
    <row r="27" spans="2:16">
      <c r="B27" s="12"/>
      <c r="C27" s="20"/>
      <c r="D27" s="20"/>
      <c r="E27" s="20"/>
      <c r="F27" s="20"/>
      <c r="G27" s="20"/>
      <c r="H27" s="20"/>
      <c r="I27" s="12"/>
    </row>
    <row r="28" spans="2:16">
      <c r="B28" s="12"/>
      <c r="C28" s="20"/>
      <c r="D28" s="20"/>
      <c r="E28" s="20"/>
      <c r="F28" s="20"/>
      <c r="G28" s="20"/>
      <c r="H28" s="20"/>
      <c r="I28" s="12"/>
    </row>
    <row r="34" spans="2:16">
      <c r="B34" s="12"/>
      <c r="C34" s="20"/>
      <c r="D34" s="20"/>
      <c r="E34" s="20"/>
      <c r="F34" s="20"/>
      <c r="G34" s="20"/>
      <c r="H34" s="20"/>
      <c r="I34" s="12"/>
    </row>
    <row r="35" spans="2:16">
      <c r="B35" s="12"/>
      <c r="C35" s="20"/>
      <c r="D35" s="20"/>
      <c r="E35" s="20"/>
      <c r="F35" s="20"/>
      <c r="G35" s="20"/>
      <c r="H35" s="20"/>
      <c r="I35" s="12"/>
    </row>
    <row r="36" spans="2:16">
      <c r="B36" s="12"/>
      <c r="C36" s="20"/>
      <c r="D36" s="20"/>
      <c r="E36" s="20"/>
      <c r="F36" s="20"/>
      <c r="G36" s="20"/>
      <c r="H36" s="20"/>
      <c r="I36" s="12"/>
    </row>
    <row r="37" spans="2:16">
      <c r="B37" s="147" t="s">
        <v>89</v>
      </c>
      <c r="C37" s="20"/>
      <c r="D37" s="20"/>
      <c r="E37" s="20"/>
      <c r="F37" s="20"/>
      <c r="G37" s="20"/>
      <c r="H37" s="20"/>
      <c r="I37" s="12"/>
    </row>
    <row r="38" spans="2:16">
      <c r="B38" s="15" t="s">
        <v>90</v>
      </c>
      <c r="C38" s="15" t="s">
        <v>54</v>
      </c>
      <c r="D38" s="15" t="s">
        <v>55</v>
      </c>
      <c r="E38" s="15" t="s">
        <v>56</v>
      </c>
      <c r="F38" s="15" t="s">
        <v>57</v>
      </c>
      <c r="G38" s="15" t="s">
        <v>58</v>
      </c>
      <c r="H38" s="15" t="s">
        <v>59</v>
      </c>
      <c r="I38" s="15" t="s">
        <v>60</v>
      </c>
      <c r="J38" s="22" t="s">
        <v>61</v>
      </c>
      <c r="K38" s="22" t="s">
        <v>62</v>
      </c>
      <c r="L38" s="22" t="s">
        <v>63</v>
      </c>
      <c r="M38" s="22" t="s">
        <v>64</v>
      </c>
      <c r="N38" s="22" t="s">
        <v>81</v>
      </c>
      <c r="O38" s="15" t="s">
        <v>10</v>
      </c>
      <c r="P38" s="23" t="s">
        <v>82</v>
      </c>
    </row>
    <row r="39" spans="2:16">
      <c r="B39" s="15" t="s">
        <v>91</v>
      </c>
      <c r="C39" s="13">
        <f>'PLANT 2'!AR6/1000</f>
        <v>267.13144856000002</v>
      </c>
      <c r="D39" s="13">
        <f>'PLANT 2'!AQ15/1000</f>
        <v>165.81468769430001</v>
      </c>
      <c r="E39" s="13">
        <f>'PLANT 2'!AQ24/1000</f>
        <v>234.07535492399998</v>
      </c>
      <c r="F39" s="13">
        <f>'PLANT 2'!AQ33/1000</f>
        <v>227.40193274200001</v>
      </c>
      <c r="G39" s="13">
        <f>'PLANT 2'!AQ42/1000</f>
        <v>205.33509351340001</v>
      </c>
      <c r="H39" s="13">
        <f>'PLANT 2'!AQ51/1000</f>
        <v>227.08703563519998</v>
      </c>
      <c r="I39" s="13">
        <f>'PLANT 2'!AQ60/1000</f>
        <v>17.447174498999999</v>
      </c>
      <c r="J39" s="13">
        <f>'PLANT 2'!AQ69/1000</f>
        <v>0</v>
      </c>
      <c r="K39" s="13">
        <f>'PLANT 2'!AQ78/1000</f>
        <v>0</v>
      </c>
      <c r="L39" s="24">
        <f>'PLANT 2'!AR87/1000</f>
        <v>0</v>
      </c>
      <c r="M39" s="24">
        <f>'PLANT 2'!AQ96/1000</f>
        <v>0</v>
      </c>
      <c r="N39" s="24">
        <f>'PLANT 2'!AQ105/1000</f>
        <v>0</v>
      </c>
      <c r="O39" s="14">
        <f>SUM(C39:N39)</f>
        <v>1344.2927275679001</v>
      </c>
    </row>
    <row r="40" spans="2:16">
      <c r="B40" s="15" t="s">
        <v>84</v>
      </c>
      <c r="C40" s="13">
        <f>Total!B10/1000</f>
        <v>0</v>
      </c>
      <c r="D40" s="13">
        <f>Total!C10/1000</f>
        <v>0</v>
      </c>
      <c r="E40" s="13">
        <f>Total!D10/1000</f>
        <v>0</v>
      </c>
      <c r="F40" s="13">
        <f>Total!E10/1000</f>
        <v>0</v>
      </c>
      <c r="G40" s="13">
        <f>Total!F10/1000</f>
        <v>0</v>
      </c>
      <c r="H40" s="13">
        <f>Total!G10/1000</f>
        <v>0</v>
      </c>
      <c r="I40" s="13">
        <f>Total!H10/1000</f>
        <v>0</v>
      </c>
      <c r="J40" s="13">
        <f>Total!I10/1000</f>
        <v>0</v>
      </c>
      <c r="K40" s="13">
        <f>Total!J10/1000</f>
        <v>0</v>
      </c>
      <c r="L40" s="13">
        <f>Total!K10/1000</f>
        <v>0</v>
      </c>
      <c r="M40" s="13">
        <f>Total!L10/1000</f>
        <v>0</v>
      </c>
      <c r="N40" s="13">
        <f>Total!M10/1000</f>
        <v>0</v>
      </c>
      <c r="O40" s="14">
        <f>SUM(C40:N40)</f>
        <v>0</v>
      </c>
    </row>
    <row r="41" spans="2:16">
      <c r="B41" s="15" t="s">
        <v>85</v>
      </c>
      <c r="C41" s="19">
        <f>C40/C39*100</f>
        <v>0</v>
      </c>
      <c r="D41" s="19">
        <f t="shared" ref="D41:O41" si="9">D40/D39*100</f>
        <v>0</v>
      </c>
      <c r="E41" s="19">
        <f t="shared" si="9"/>
        <v>0</v>
      </c>
      <c r="F41" s="19">
        <f t="shared" si="9"/>
        <v>0</v>
      </c>
      <c r="G41" s="19">
        <f t="shared" si="9"/>
        <v>0</v>
      </c>
      <c r="H41" s="19">
        <f t="shared" si="9"/>
        <v>0</v>
      </c>
      <c r="I41" s="19">
        <f t="shared" si="9"/>
        <v>0</v>
      </c>
      <c r="J41" s="19" t="e">
        <f t="shared" si="9"/>
        <v>#DIV/0!</v>
      </c>
      <c r="K41" s="19" t="e">
        <f t="shared" si="9"/>
        <v>#DIV/0!</v>
      </c>
      <c r="L41" s="19" t="e">
        <f t="shared" ref="L41:M41" si="10">L40/L39*100</f>
        <v>#DIV/0!</v>
      </c>
      <c r="M41" s="19" t="e">
        <f t="shared" si="10"/>
        <v>#DIV/0!</v>
      </c>
      <c r="N41" s="19" t="e">
        <f t="shared" ref="N41" si="11">N40/N39*100</f>
        <v>#DIV/0!</v>
      </c>
      <c r="O41" s="19">
        <f t="shared" si="9"/>
        <v>0</v>
      </c>
    </row>
    <row r="53" spans="2:16">
      <c r="B53" s="147" t="s">
        <v>92</v>
      </c>
      <c r="C53" s="12"/>
      <c r="D53" s="12"/>
      <c r="E53" s="12"/>
      <c r="F53" s="12"/>
      <c r="G53" s="12"/>
      <c r="H53" s="12"/>
      <c r="I53" s="12"/>
    </row>
    <row r="54" spans="2:16">
      <c r="B54" s="15" t="s">
        <v>92</v>
      </c>
      <c r="C54" s="148" t="s">
        <v>54</v>
      </c>
      <c r="D54" s="148" t="s">
        <v>55</v>
      </c>
      <c r="E54" s="148" t="s">
        <v>56</v>
      </c>
      <c r="F54" s="148" t="s">
        <v>57</v>
      </c>
      <c r="G54" s="148" t="s">
        <v>58</v>
      </c>
      <c r="H54" s="145" t="s">
        <v>59</v>
      </c>
      <c r="I54" s="146" t="s">
        <v>60</v>
      </c>
      <c r="J54" s="21" t="s">
        <v>61</v>
      </c>
      <c r="K54" s="21" t="s">
        <v>62</v>
      </c>
      <c r="L54" s="22" t="s">
        <v>63</v>
      </c>
      <c r="M54" s="22" t="s">
        <v>64</v>
      </c>
      <c r="N54" s="22" t="s">
        <v>81</v>
      </c>
      <c r="O54" s="15" t="s">
        <v>10</v>
      </c>
      <c r="P54" s="23" t="s">
        <v>82</v>
      </c>
    </row>
    <row r="55" spans="2:16">
      <c r="B55" s="15" t="s">
        <v>88</v>
      </c>
      <c r="C55" s="13">
        <f>'PLANT 3'!AJ6/1000</f>
        <v>139.21600000000001</v>
      </c>
      <c r="D55" s="13">
        <f>'PLANT 3'!AH15/1000</f>
        <v>55.938000000000002</v>
      </c>
      <c r="E55" s="13">
        <f>'PLANT 3'!AJ24/1000</f>
        <v>90.295000000000002</v>
      </c>
      <c r="F55" s="13">
        <f>'PLANT 3'!AI33/1000</f>
        <v>88.153000000000006</v>
      </c>
      <c r="G55" s="13">
        <f>'PLANT 3'!AJ42/1000</f>
        <v>0</v>
      </c>
      <c r="H55" s="13">
        <f>'PLANT 3'!AK42/1000</f>
        <v>0</v>
      </c>
      <c r="I55" s="13">
        <f>'PLANT 3'!AP60/1000</f>
        <v>0</v>
      </c>
      <c r="J55" s="13">
        <f>'PLANT 3'!AP69/1000</f>
        <v>0</v>
      </c>
      <c r="K55" s="13">
        <f>'PLANT 3'!AP78/1000</f>
        <v>0</v>
      </c>
      <c r="L55" s="13">
        <f>'PLANT 3'!AQ87/1000</f>
        <v>0</v>
      </c>
      <c r="M55" s="13">
        <f>'PLANT 3'!AP96/1000</f>
        <v>0</v>
      </c>
      <c r="N55" s="13">
        <f>'PLANT 3'!AP105/1000</f>
        <v>0</v>
      </c>
      <c r="O55" s="14">
        <f>SUM(C55:N55)</f>
        <v>373.60200000000003</v>
      </c>
    </row>
    <row r="56" spans="2:16">
      <c r="B56" s="15" t="s">
        <v>84</v>
      </c>
      <c r="C56" s="13">
        <f>'PLANT 3'!AJ8/1000</f>
        <v>0</v>
      </c>
      <c r="D56" s="13">
        <f>'PLANT 3'!AH17/1000</f>
        <v>0</v>
      </c>
      <c r="E56" s="13">
        <f>'PLANT 3'!AJ26/1000</f>
        <v>0</v>
      </c>
      <c r="F56" s="13">
        <f>'PLANT 3'!AI35/1000</f>
        <v>0</v>
      </c>
      <c r="G56" s="13">
        <f>'PLANT 3'!AJ44/1000</f>
        <v>0</v>
      </c>
      <c r="H56" s="13">
        <f>'PLANT 3'!AI53/1000</f>
        <v>0</v>
      </c>
      <c r="I56" s="13">
        <f>Total!H14/1000</f>
        <v>0</v>
      </c>
      <c r="J56" s="13">
        <f>Total!I14/1000</f>
        <v>0</v>
      </c>
      <c r="K56" s="13">
        <f>Total!J14/1000</f>
        <v>0</v>
      </c>
      <c r="L56" s="13">
        <f>Total!K14/1000</f>
        <v>0</v>
      </c>
      <c r="M56" s="13">
        <f>Total!L14/1000</f>
        <v>0</v>
      </c>
      <c r="N56" s="13">
        <f>Total!M14/1000</f>
        <v>0</v>
      </c>
      <c r="O56" s="14">
        <f>SUM(C56:N56)</f>
        <v>0</v>
      </c>
    </row>
    <row r="57" spans="2:16">
      <c r="B57" s="15" t="s">
        <v>85</v>
      </c>
      <c r="C57" s="19">
        <f>C56/C55*100</f>
        <v>0</v>
      </c>
      <c r="D57" s="19">
        <f t="shared" ref="D57:O57" si="12">D56/D55*100</f>
        <v>0</v>
      </c>
      <c r="E57" s="19">
        <f t="shared" si="12"/>
        <v>0</v>
      </c>
      <c r="F57" s="19">
        <f t="shared" si="12"/>
        <v>0</v>
      </c>
      <c r="G57" s="19" t="e">
        <f t="shared" si="12"/>
        <v>#DIV/0!</v>
      </c>
      <c r="H57" s="19" t="e">
        <f t="shared" si="12"/>
        <v>#DIV/0!</v>
      </c>
      <c r="I57" s="19" t="e">
        <f t="shared" si="12"/>
        <v>#DIV/0!</v>
      </c>
      <c r="J57" s="19" t="e">
        <f t="shared" si="12"/>
        <v>#DIV/0!</v>
      </c>
      <c r="K57" s="19" t="e">
        <f t="shared" si="12"/>
        <v>#DIV/0!</v>
      </c>
      <c r="L57" s="19" t="e">
        <f t="shared" ref="L57:M57" si="13">L56/L55*100</f>
        <v>#DIV/0!</v>
      </c>
      <c r="M57" s="19" t="e">
        <f t="shared" si="13"/>
        <v>#DIV/0!</v>
      </c>
      <c r="N57" s="19" t="e">
        <f t="shared" ref="N57" si="14">N56/N55*100</f>
        <v>#DIV/0!</v>
      </c>
      <c r="O57" s="19">
        <f t="shared" si="12"/>
        <v>0</v>
      </c>
    </row>
    <row r="71" spans="2:17" s="150" customFormat="1"/>
    <row r="72" spans="2:17" s="96" customFormat="1" ht="18.75">
      <c r="B72" s="151"/>
      <c r="C72" s="184" t="s">
        <v>103</v>
      </c>
      <c r="D72" s="184"/>
      <c r="E72" s="184"/>
      <c r="F72" s="184"/>
      <c r="G72" s="184"/>
      <c r="H72" s="151"/>
      <c r="I72" s="151"/>
    </row>
    <row r="76" spans="2:17">
      <c r="B76" s="15" t="s">
        <v>79</v>
      </c>
      <c r="C76" s="15" t="s">
        <v>54</v>
      </c>
      <c r="D76" s="15" t="s">
        <v>55</v>
      </c>
      <c r="E76" s="15" t="s">
        <v>56</v>
      </c>
      <c r="F76" s="15" t="s">
        <v>57</v>
      </c>
      <c r="G76" s="15" t="s">
        <v>58</v>
      </c>
      <c r="H76" s="15" t="s">
        <v>59</v>
      </c>
      <c r="I76" s="15" t="s">
        <v>60</v>
      </c>
      <c r="J76" s="21" t="s">
        <v>80</v>
      </c>
      <c r="K76" s="21" t="s">
        <v>62</v>
      </c>
      <c r="L76" s="22" t="s">
        <v>63</v>
      </c>
      <c r="M76" s="22" t="s">
        <v>64</v>
      </c>
      <c r="N76" s="22" t="s">
        <v>81</v>
      </c>
      <c r="O76" s="164" t="s">
        <v>10</v>
      </c>
      <c r="P76" s="149" t="s">
        <v>82</v>
      </c>
    </row>
    <row r="77" spans="2:17">
      <c r="B77" s="152" t="s">
        <v>100</v>
      </c>
      <c r="C77" s="155">
        <v>1022.1049999999999</v>
      </c>
      <c r="D77" s="155">
        <v>1039.2318</v>
      </c>
      <c r="E77" s="155">
        <v>1260.2484999999999</v>
      </c>
      <c r="F77" s="155">
        <v>1214.0825</v>
      </c>
      <c r="G77" s="155">
        <v>1141.4704999999999</v>
      </c>
      <c r="H77" s="155">
        <v>1112.26685</v>
      </c>
      <c r="I77" s="155">
        <v>1403.4295000000002</v>
      </c>
      <c r="J77" s="153">
        <v>1468.7565</v>
      </c>
      <c r="K77" s="153">
        <v>1457.6268</v>
      </c>
      <c r="L77" s="154">
        <v>1965.3009999999999</v>
      </c>
      <c r="M77" s="154">
        <v>1355.3690000000001</v>
      </c>
      <c r="N77" s="154">
        <v>839.34500000000003</v>
      </c>
      <c r="O77" s="13">
        <f>SUM(C77:N77)</f>
        <v>15279.232949999998</v>
      </c>
      <c r="P77" s="149"/>
    </row>
    <row r="78" spans="2:17">
      <c r="B78" s="25" t="s">
        <v>93</v>
      </c>
      <c r="C78" s="26">
        <v>1071</v>
      </c>
      <c r="D78" s="26">
        <v>1144</v>
      </c>
      <c r="E78" s="26">
        <v>1339</v>
      </c>
      <c r="F78" s="26">
        <v>1118</v>
      </c>
      <c r="G78" s="26">
        <v>1031</v>
      </c>
      <c r="H78" s="26">
        <v>1523</v>
      </c>
      <c r="I78" s="26">
        <v>1901</v>
      </c>
      <c r="J78" s="26">
        <v>1920</v>
      </c>
      <c r="K78" s="26">
        <v>2195</v>
      </c>
      <c r="L78" s="26">
        <v>2213</v>
      </c>
      <c r="M78" s="26">
        <v>1516</v>
      </c>
      <c r="N78" s="26">
        <v>1375</v>
      </c>
      <c r="O78" s="16">
        <f>SUM(C78:N78)</f>
        <v>18346</v>
      </c>
      <c r="P78" s="18"/>
      <c r="Q78" s="18"/>
    </row>
    <row r="79" spans="2:17">
      <c r="B79" s="25" t="s">
        <v>94</v>
      </c>
      <c r="C79" s="16">
        <f>977370/1000</f>
        <v>977.37</v>
      </c>
      <c r="D79" s="16">
        <f>819093/1000</f>
        <v>819.09299999999996</v>
      </c>
      <c r="E79" s="16">
        <f>838444/1000</f>
        <v>838.44399999999996</v>
      </c>
      <c r="F79" s="16">
        <f>978228/1000</f>
        <v>978.22799999999995</v>
      </c>
      <c r="G79" s="16">
        <f>1230164.5/1000</f>
        <v>1230.1645000000001</v>
      </c>
      <c r="H79" s="16">
        <f>986755/1000</f>
        <v>986.755</v>
      </c>
      <c r="I79" s="16">
        <f>1253262/1000</f>
        <v>1253.2619999999999</v>
      </c>
      <c r="J79" s="16">
        <f>1412918/1000</f>
        <v>1412.9179999999999</v>
      </c>
      <c r="K79" s="16">
        <f>1565492/1000</f>
        <v>1565.492</v>
      </c>
      <c r="L79" s="16">
        <f>1578662/1000</f>
        <v>1578.662</v>
      </c>
      <c r="M79" s="16">
        <f>1297455/1000</f>
        <v>1297.4549999999999</v>
      </c>
      <c r="N79" s="16">
        <f>1084462/1000</f>
        <v>1084.462</v>
      </c>
      <c r="O79" s="16">
        <f>SUM(C79:N79)</f>
        <v>14022.3055</v>
      </c>
      <c r="P79" s="18"/>
      <c r="Q79" s="18"/>
    </row>
    <row r="80" spans="2:17">
      <c r="B80" s="160" t="s">
        <v>102</v>
      </c>
      <c r="C80" s="161">
        <f>C77-C78</f>
        <v>-48.895000000000095</v>
      </c>
      <c r="D80" s="161">
        <f t="shared" ref="D80:O80" si="15">D77-D78</f>
        <v>-104.76819999999998</v>
      </c>
      <c r="E80" s="161">
        <f t="shared" si="15"/>
        <v>-78.751500000000078</v>
      </c>
      <c r="F80" s="161">
        <f t="shared" si="15"/>
        <v>96.082499999999982</v>
      </c>
      <c r="G80" s="161">
        <f t="shared" si="15"/>
        <v>110.4704999999999</v>
      </c>
      <c r="H80" s="161">
        <f t="shared" si="15"/>
        <v>-410.73315000000002</v>
      </c>
      <c r="I80" s="161">
        <f t="shared" si="15"/>
        <v>-497.57049999999981</v>
      </c>
      <c r="J80" s="161">
        <f t="shared" si="15"/>
        <v>-451.24350000000004</v>
      </c>
      <c r="K80" s="161">
        <f t="shared" si="15"/>
        <v>-737.3732</v>
      </c>
      <c r="L80" s="161">
        <f t="shared" si="15"/>
        <v>-247.69900000000007</v>
      </c>
      <c r="M80" s="161">
        <f t="shared" si="15"/>
        <v>-160.63099999999986</v>
      </c>
      <c r="N80" s="161">
        <f t="shared" si="15"/>
        <v>-535.65499999999997</v>
      </c>
      <c r="O80" s="161">
        <f t="shared" si="15"/>
        <v>-3066.7670500000022</v>
      </c>
      <c r="P80" s="18"/>
      <c r="Q80" s="18"/>
    </row>
    <row r="81" spans="2:17">
      <c r="B81" s="162" t="s">
        <v>95</v>
      </c>
      <c r="C81" s="163">
        <f>((C77/C78)-1)*100</f>
        <v>-4.5653594771241863</v>
      </c>
      <c r="D81" s="163">
        <f t="shared" ref="D81:O81" si="16">((D77/D78)-1)*100</f>
        <v>-9.1580594405594411</v>
      </c>
      <c r="E81" s="163">
        <f t="shared" si="16"/>
        <v>-5.8813666915608742</v>
      </c>
      <c r="F81" s="163">
        <f t="shared" si="16"/>
        <v>8.5941413237924813</v>
      </c>
      <c r="G81" s="163">
        <f t="shared" si="16"/>
        <v>10.714888457807948</v>
      </c>
      <c r="H81" s="163">
        <f t="shared" si="16"/>
        <v>-26.968690085357849</v>
      </c>
      <c r="I81" s="163">
        <f t="shared" si="16"/>
        <v>-26.174145186743814</v>
      </c>
      <c r="J81" s="163">
        <f t="shared" si="16"/>
        <v>-23.502265625000007</v>
      </c>
      <c r="K81" s="163">
        <f t="shared" si="16"/>
        <v>-33.593312072892935</v>
      </c>
      <c r="L81" s="163">
        <f t="shared" si="16"/>
        <v>-11.192905558065981</v>
      </c>
      <c r="M81" s="163">
        <f t="shared" si="16"/>
        <v>-10.595712401055401</v>
      </c>
      <c r="N81" s="163">
        <f t="shared" si="16"/>
        <v>-38.956727272727278</v>
      </c>
      <c r="O81" s="163">
        <f t="shared" si="16"/>
        <v>-16.716270849231453</v>
      </c>
      <c r="P81" s="18"/>
      <c r="Q81" s="18"/>
    </row>
    <row r="82" spans="2:17">
      <c r="B82" s="156" t="s">
        <v>101</v>
      </c>
      <c r="C82" s="157">
        <f>C78-C79</f>
        <v>93.63</v>
      </c>
      <c r="D82" s="157">
        <f t="shared" ref="D82:N82" si="17">D78-D79</f>
        <v>324.90700000000004</v>
      </c>
      <c r="E82" s="157">
        <f t="shared" si="17"/>
        <v>500.55600000000004</v>
      </c>
      <c r="F82" s="157">
        <f t="shared" si="17"/>
        <v>139.77200000000005</v>
      </c>
      <c r="G82" s="157">
        <f t="shared" si="17"/>
        <v>-199.16450000000009</v>
      </c>
      <c r="H82" s="157">
        <f t="shared" si="17"/>
        <v>536.245</v>
      </c>
      <c r="I82" s="157">
        <f t="shared" si="17"/>
        <v>647.73800000000006</v>
      </c>
      <c r="J82" s="157">
        <f t="shared" si="17"/>
        <v>507.08200000000011</v>
      </c>
      <c r="K82" s="157">
        <f t="shared" si="17"/>
        <v>629.50800000000004</v>
      </c>
      <c r="L82" s="157">
        <f t="shared" si="17"/>
        <v>634.33799999999997</v>
      </c>
      <c r="M82" s="157">
        <f t="shared" si="17"/>
        <v>218.54500000000007</v>
      </c>
      <c r="N82" s="157">
        <f t="shared" si="17"/>
        <v>290.53800000000001</v>
      </c>
      <c r="O82" s="157">
        <f>SUM(C82:N82)</f>
        <v>4323.6944999999996</v>
      </c>
    </row>
    <row r="83" spans="2:17">
      <c r="B83" s="158" t="s">
        <v>95</v>
      </c>
      <c r="C83" s="159">
        <f>((C78/C79)-1)*100</f>
        <v>9.5797906626968299</v>
      </c>
      <c r="D83" s="159">
        <f t="shared" ref="D83:O83" si="18">((D78/D79)-1)*100</f>
        <v>39.666680096155147</v>
      </c>
      <c r="E83" s="159">
        <f t="shared" si="18"/>
        <v>59.700588232487803</v>
      </c>
      <c r="F83" s="159">
        <f t="shared" si="18"/>
        <v>14.288284530804685</v>
      </c>
      <c r="G83" s="159">
        <f t="shared" si="18"/>
        <v>-16.190070514959586</v>
      </c>
      <c r="H83" s="159">
        <f t="shared" si="18"/>
        <v>54.344290122674835</v>
      </c>
      <c r="I83" s="159">
        <f t="shared" si="18"/>
        <v>51.684165003008161</v>
      </c>
      <c r="J83" s="159">
        <f t="shared" si="18"/>
        <v>35.8889900192368</v>
      </c>
      <c r="K83" s="159">
        <f t="shared" si="18"/>
        <v>40.211511780322098</v>
      </c>
      <c r="L83" s="159">
        <f t="shared" si="18"/>
        <v>40.182002227202517</v>
      </c>
      <c r="M83" s="159">
        <f t="shared" si="18"/>
        <v>16.844129468844791</v>
      </c>
      <c r="N83" s="159">
        <f t="shared" si="18"/>
        <v>26.790980227984008</v>
      </c>
      <c r="O83" s="159">
        <f t="shared" si="18"/>
        <v>30.834405226729643</v>
      </c>
    </row>
  </sheetData>
  <mergeCells count="2">
    <mergeCell ref="C2:G2"/>
    <mergeCell ref="C72:G7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C4:O8"/>
  <sheetViews>
    <sheetView workbookViewId="0">
      <selection activeCell="I31" sqref="I31"/>
    </sheetView>
  </sheetViews>
  <sheetFormatPr defaultColWidth="9.140625" defaultRowHeight="15"/>
  <sheetData>
    <row r="4" spans="3:15" ht="17.25">
      <c r="C4" s="1" t="s">
        <v>96</v>
      </c>
      <c r="E4" s="2">
        <v>1562</v>
      </c>
      <c r="I4" s="5">
        <v>4077</v>
      </c>
      <c r="K4" s="9">
        <v>3991</v>
      </c>
      <c r="M4" s="6">
        <v>2947</v>
      </c>
      <c r="N4">
        <f>SUM(E4:M4)</f>
        <v>12577</v>
      </c>
      <c r="O4">
        <f>N4/1000</f>
        <v>12.577</v>
      </c>
    </row>
    <row r="5" spans="3:15" ht="17.25">
      <c r="C5" s="1" t="s">
        <v>97</v>
      </c>
      <c r="E5" s="3">
        <v>3154</v>
      </c>
      <c r="F5" s="4">
        <v>6490</v>
      </c>
      <c r="G5" s="5">
        <v>8515</v>
      </c>
      <c r="H5" s="6">
        <v>1514</v>
      </c>
      <c r="I5" s="5">
        <v>3129</v>
      </c>
      <c r="J5" s="7">
        <v>1622</v>
      </c>
      <c r="K5" s="10">
        <v>4023</v>
      </c>
      <c r="L5" s="10">
        <v>11240</v>
      </c>
      <c r="M5" s="7">
        <v>2532</v>
      </c>
      <c r="N5">
        <f>SUM(E5:M5)</f>
        <v>42219</v>
      </c>
      <c r="O5">
        <f>N5/1000</f>
        <v>42.219000000000001</v>
      </c>
    </row>
    <row r="6" spans="3:15" ht="17.25">
      <c r="C6" s="1" t="s">
        <v>98</v>
      </c>
      <c r="D6" s="7">
        <v>10650</v>
      </c>
      <c r="E6" s="2">
        <v>4064</v>
      </c>
      <c r="H6" s="8">
        <v>5671</v>
      </c>
      <c r="I6" s="11">
        <v>1269</v>
      </c>
      <c r="J6" s="6">
        <v>3174</v>
      </c>
      <c r="K6" s="9">
        <v>1341</v>
      </c>
      <c r="M6" s="6">
        <v>706</v>
      </c>
      <c r="N6">
        <f>SUM(D6:M6)</f>
        <v>26875</v>
      </c>
      <c r="O6">
        <f>N6/1000</f>
        <v>26.875</v>
      </c>
    </row>
    <row r="8" spans="3:15">
      <c r="N8" s="1">
        <f>SUM(N4:N7)</f>
        <v>81671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PLANT 1</vt:lpstr>
      <vt:lpstr>PLANT 2</vt:lpstr>
      <vt:lpstr>P2</vt:lpstr>
      <vt:lpstr>PLANT 3</vt:lpstr>
      <vt:lpstr>Total</vt:lpstr>
      <vt:lpstr>Graphics Scrap</vt:lpstr>
      <vt:lpstr>Sheet1</vt:lpstr>
      <vt:lpstr>'P2'!Print_Area</vt:lpstr>
      <vt:lpstr>'PLANT 1'!Print_Area</vt:lpstr>
      <vt:lpstr>Total!Print_Area</vt:lpstr>
    </vt:vector>
  </TitlesOfParts>
  <Company>Sinil industry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Sinil</dc:creator>
  <cp:lastModifiedBy>Liliana</cp:lastModifiedBy>
  <cp:lastPrinted>2021-12-01T00:25:58Z</cp:lastPrinted>
  <dcterms:created xsi:type="dcterms:W3CDTF">2017-01-03T19:41:00Z</dcterms:created>
  <dcterms:modified xsi:type="dcterms:W3CDTF">2022-07-04T17:26:16Z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